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13_ncr:9_{AB8FB460-A9F7-4905-A84D-33DC90DCC10A}" xr6:coauthVersionLast="47" xr6:coauthVersionMax="47" xr10:uidLastSave="{00000000-0000-0000-0000-000000000000}"/>
  <bookViews>
    <workbookView xWindow="4395" yWindow="1350" windowWidth="20160" windowHeight="13170" xr2:uid="{E7C83F88-A86A-4C6D-8219-F400319F3E61}"/>
  </bookViews>
  <sheets>
    <sheet name="RMY2012_EPW_Processing_location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</calcChain>
</file>

<file path=xl/sharedStrings.xml><?xml version="1.0" encoding="utf-8"?>
<sst xmlns="http://schemas.openxmlformats.org/spreadsheetml/2006/main" count="838" uniqueCount="297">
  <si>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</si>
  <si>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</si>
  <si>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</si>
  <si>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</si>
  <si>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</si>
  <si>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</si>
  <si>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</si>
  <si>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</si>
  <si>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</si>
  <si>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</si>
  <si>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AUS</t>
  </si>
  <si>
    <t>NT</t>
  </si>
  <si>
    <t>Darwin AP</t>
  </si>
  <si>
    <t>NatHERS-TMY2-A BoM 14015 CZ0101</t>
  </si>
  <si>
    <t>NatHERS-TMY2-B BoM 14015 CZ0101</t>
  </si>
  <si>
    <t>NatHERS-TMY2-C BoM 14015 CZ0101</t>
  </si>
  <si>
    <t>WA</t>
  </si>
  <si>
    <t>Port Hedland AP</t>
  </si>
  <si>
    <t>NatHERS-TMY2-A BoM 4032 CZ0110</t>
  </si>
  <si>
    <t>NatHERS-TMY2-B BoM 4032 CZ0110</t>
  </si>
  <si>
    <t>NatHERS-TMY2-C BoM 4032 CZ0110</t>
  </si>
  <si>
    <t>QLD</t>
  </si>
  <si>
    <t>Longreach AP</t>
  </si>
  <si>
    <t>NatHERS-TMY2-A BoM 36031 CZ0304</t>
  </si>
  <si>
    <t>NatHERS-TMY2-B BoM 36031 CZ0304</t>
  </si>
  <si>
    <t>NatHERS-TMY2-C BoM 36031 CZ0304</t>
  </si>
  <si>
    <t>Carnarvon AP</t>
  </si>
  <si>
    <t>NatHERS-TMY2-A BoM 6011 CZ0307</t>
  </si>
  <si>
    <t>NatHERS-TMY2-B BoM 6011 CZ0307</t>
  </si>
  <si>
    <t>NatHERS-TMY2-C BoM 6011 CZ0307</t>
  </si>
  <si>
    <t>Townsville AP</t>
  </si>
  <si>
    <t>NatHERS-TMY2-A BoM 32040 CZ0109</t>
  </si>
  <si>
    <t>NatHERS-TMY2-B BoM 32040 CZ0109</t>
  </si>
  <si>
    <t>NatHERS-TMY2-C BoM 32040 CZ0109</t>
  </si>
  <si>
    <t>Alice Springs AP</t>
  </si>
  <si>
    <t>NatHERS-TMY2-A BoM 15590 CZ0306</t>
  </si>
  <si>
    <t>NatHERS-TMY2-B BoM 15590 CZ0306</t>
  </si>
  <si>
    <t>NatHERS-TMY2-C BoM 15590 CZ0306</t>
  </si>
  <si>
    <t>Rockhampton AP</t>
  </si>
  <si>
    <t>NatHERS-TMY2-A BoM 39083 CZ0202</t>
  </si>
  <si>
    <t>NatHERS-TMY2-B BoM 39083 CZ0202</t>
  </si>
  <si>
    <t>NatHERS-TMY2-C BoM 39083 CZ0202</t>
  </si>
  <si>
    <t>NSW</t>
  </si>
  <si>
    <t>Moree AP</t>
  </si>
  <si>
    <t>NatHERS-TMY2-A BoM 53115 CZ0404</t>
  </si>
  <si>
    <t>NatHERS-TMY2-B BoM 53115 CZ0404</t>
  </si>
  <si>
    <t>NatHERS-TMY2-C BoM 53115 CZ0404</t>
  </si>
  <si>
    <t>Amberley AP</t>
  </si>
  <si>
    <t>NatHERS-TMY2-A BoM 40004 CZ0206</t>
  </si>
  <si>
    <t>NatHERS-TMY2-B BoM 40004 CZ0206</t>
  </si>
  <si>
    <t>NatHERS-TMY2-C BoM 40004 CZ0206</t>
  </si>
  <si>
    <t>Brisbane Intl AP</t>
  </si>
  <si>
    <t>NatHERS-TMY2-A BoM 40842 CZ0205</t>
  </si>
  <si>
    <t>NatHERS-TMY2-B BoM 40842 CZ0205</t>
  </si>
  <si>
    <t>NatHERS-TMY2-C BoM 40842 CZ0205</t>
  </si>
  <si>
    <t>Coffs Harbour AP</t>
  </si>
  <si>
    <t>NatHERS-TMY2-A BoM 59040 CZ0207</t>
  </si>
  <si>
    <t>NatHERS-TMY2-B BoM 59040 CZ0207</t>
  </si>
  <si>
    <t>NatHERS-TMY2-C BoM 59040 CZ0207</t>
  </si>
  <si>
    <t>Geraldton AP</t>
  </si>
  <si>
    <t>NatHERS-TMY2-A BoM 8051 CZ0503</t>
  </si>
  <si>
    <t>NatHERS-TMY2-B BoM 8051 CZ0503</t>
  </si>
  <si>
    <t>NatHERS-TMY2-C BoM 8051 CZ0503</t>
  </si>
  <si>
    <t>Perth Intl AP</t>
  </si>
  <si>
    <t>NatHERS-TMY2-A BoM 9021 CZ0505</t>
  </si>
  <si>
    <t>NatHERS-TMY2-B BoM 9021 CZ0505</t>
  </si>
  <si>
    <t>NatHERS-TMY2-C BoM 9021 CZ0505</t>
  </si>
  <si>
    <t>Armidale AP</t>
  </si>
  <si>
    <t>NatHERS-TMY2-A BoM 56238 CZ0701</t>
  </si>
  <si>
    <t>NatHERS-TMY2-B BoM 56238 CZ0701</t>
  </si>
  <si>
    <t>NatHERS-TMY2-C BoM 56238 CZ0701</t>
  </si>
  <si>
    <t>Newcastle AP-RAAFB Williamtown</t>
  </si>
  <si>
    <t>NatHERS-TMY2-A BoM 61078 CZ0509</t>
  </si>
  <si>
    <t>NatHERS-TMY2-B BoM 61078 CZ0509</t>
  </si>
  <si>
    <t>NatHERS-TMY2-C BoM 61078 CZ0509</t>
  </si>
  <si>
    <t>SA</t>
  </si>
  <si>
    <t>Adelaide</t>
  </si>
  <si>
    <t>NatHERS-TMY2-A BoM 23090 CZ0514</t>
  </si>
  <si>
    <t>NatHERS-TMY2-B BoM 23090 CZ0514</t>
  </si>
  <si>
    <t>NatHERS-TMY2-C BoM 23090 CZ0514</t>
  </si>
  <si>
    <t>Sydney RO-Observatory Hill</t>
  </si>
  <si>
    <t>NatHERS-TMY2-A BoM 66062 CZ0512</t>
  </si>
  <si>
    <t>NatHERS-TMY2-B BoM 66062 CZ0512</t>
  </si>
  <si>
    <t>NatHERS-TMY2-C BoM 66062 CZ0512</t>
  </si>
  <si>
    <t>Nowra AP</t>
  </si>
  <si>
    <t>NatHERS-TMY2-A BoM 68072 CZ0604</t>
  </si>
  <si>
    <t>NatHERS-TMY2-B BoM 68072 CZ0604</t>
  </si>
  <si>
    <t>NatHERS-TMY2-C BoM 68072 CZ0604</t>
  </si>
  <si>
    <t>Charleville AP</t>
  </si>
  <si>
    <t>NatHERS-TMY2-A BoM 44021 CZ0310</t>
  </si>
  <si>
    <t>NatHERS-TMY2-B BoM 44021 CZ0310</t>
  </si>
  <si>
    <t>NatHERS-TMY2-C BoM 44021 CZ0310</t>
  </si>
  <si>
    <t>RAAF Wagga</t>
  </si>
  <si>
    <t>NatHERS-TMY2-A BoM 72150 CZ0414</t>
  </si>
  <si>
    <t>NatHERS-TMY2-B BoM 72150 CZ0414</t>
  </si>
  <si>
    <t>NatHERS-TMY2-C BoM 72150 CZ0414</t>
  </si>
  <si>
    <t>VIC</t>
  </si>
  <si>
    <t>Melbourne RO</t>
  </si>
  <si>
    <t>NatHERS-TMY2-A BoM 86071 CZ0609</t>
  </si>
  <si>
    <t>NatHERS-TMY2-B BoM 86071 CZ0609</t>
  </si>
  <si>
    <t>NatHERS-TMY2-C BoM 86071 CZ0609</t>
  </si>
  <si>
    <t>RAAF East Sale</t>
  </si>
  <si>
    <t>NatHERS-TMY2-A BoM 85072 CZ0612</t>
  </si>
  <si>
    <t>NatHERS-TMY2-B BoM 85072 CZ0612</t>
  </si>
  <si>
    <t>NatHERS-TMY2-C BoM 85072 CZ0612</t>
  </si>
  <si>
    <t>TAS</t>
  </si>
  <si>
    <t>Launceston-Ti Tree Bend</t>
  </si>
  <si>
    <t>NatHERS-TMY2-A BoM 91237 CZ0707</t>
  </si>
  <si>
    <t>NatHERS-TMY2-B BoM 91237 CZ0707</t>
  </si>
  <si>
    <t>NatHERS-TMY2-C BoM 91237 CZ0707</t>
  </si>
  <si>
    <t>ACT</t>
  </si>
  <si>
    <t>Canberra Intl AP</t>
  </si>
  <si>
    <t>NatHERS-TMY2-A BoM 70014 CZ0703</t>
  </si>
  <si>
    <t>NatHERS-TMY2-B BoM 70014 CZ0703</t>
  </si>
  <si>
    <t>NatHERS-TMY2-C BoM 70014 CZ0703</t>
  </si>
  <si>
    <t>Cabramurra AP</t>
  </si>
  <si>
    <t>NatHERS-TMY2-A BoM 72161 CZ0801</t>
  </si>
  <si>
    <t>NatHERS-TMY2-B BoM 72161 CZ0801</t>
  </si>
  <si>
    <t>NatHERS-TMY2-C BoM 72161 CZ0801</t>
  </si>
  <si>
    <t>Hobart</t>
  </si>
  <si>
    <t>NatHERS-TMY2-A BoM 94029 CZ0709</t>
  </si>
  <si>
    <t>NatHERS-TMY2-B BoM 94029 CZ0709</t>
  </si>
  <si>
    <t>NatHERS-TMY2-C BoM 94029 CZ0709</t>
  </si>
  <si>
    <t>Mildura AP</t>
  </si>
  <si>
    <t>NatHERS-TMY2-A BoM 76031 CZ0413</t>
  </si>
  <si>
    <t>NatHERS-TMY2-B BoM 76031 CZ0413</t>
  </si>
  <si>
    <t>NatHERS-TMY2-C BoM 76031 CZ0413</t>
  </si>
  <si>
    <t>RAAF Richmond</t>
  </si>
  <si>
    <t>NatHERS-TMY2-A BoM 67105 CZ0602</t>
  </si>
  <si>
    <t>NatHERS-TMY2-B BoM 67105 CZ0602</t>
  </si>
  <si>
    <t>NatHERS-TMY2-C BoM 67105 CZ0602</t>
  </si>
  <si>
    <t>Weipa AP</t>
  </si>
  <si>
    <t>NatHERS-TMY2-A BoM 27045 CZ0102</t>
  </si>
  <si>
    <t>NatHERS-TMY2-B BoM 27045 CZ0102</t>
  </si>
  <si>
    <t>NatHERS-TMY2-C BoM 27045 CZ0102</t>
  </si>
  <si>
    <t>Wyndham AP</t>
  </si>
  <si>
    <t>NatHERS-TMY2-A BoM 1006 CZ0104</t>
  </si>
  <si>
    <t>NatHERS-TMY2-B BoM 1006 CZ0104</t>
  </si>
  <si>
    <t>NatHERS-TMY2-C BoM 1006 CZ0104</t>
  </si>
  <si>
    <t>Willis Island</t>
  </si>
  <si>
    <t>NatHERS-TMY2-A BoM 200283 CZ0105</t>
  </si>
  <si>
    <t>NatHERS-TMY2-B BoM 200283 CZ0105</t>
  </si>
  <si>
    <t>NatHERS-TMY2-C BoM 200283 CZ0105</t>
  </si>
  <si>
    <t>Cairns Intl AP</t>
  </si>
  <si>
    <t>NatHERS-TMY2-A BoM 31011 CZ0106</t>
  </si>
  <si>
    <t>NatHERS-TMY2-B BoM 31011 CZ0106</t>
  </si>
  <si>
    <t>NatHERS-TMY2-C BoM 31011 CZ0106</t>
  </si>
  <si>
    <t>Broome Intl AP</t>
  </si>
  <si>
    <t>NatHERS-TMY2-A BoM 3003 CZ0108</t>
  </si>
  <si>
    <t>NatHERS-TMY2-B BoM 3003 CZ0108</t>
  </si>
  <si>
    <t>NatHERS-TMY2-C BoM 3003 CZ0108</t>
  </si>
  <si>
    <t>Exmouth-RAAF Learmonth</t>
  </si>
  <si>
    <t>NatHERS-TMY2-A BoM 5007 CZ0111</t>
  </si>
  <si>
    <t>NatHERS-TMY2-B BoM 5007 CZ0111</t>
  </si>
  <si>
    <t>NatHERS-TMY2-C BoM 5007 CZ0111</t>
  </si>
  <si>
    <t>Mackay</t>
  </si>
  <si>
    <t>NatHERS-TMY2-A BoM 33119 CZ0201</t>
  </si>
  <si>
    <t>NatHERS-TMY2-B BoM 33119 CZ0201</t>
  </si>
  <si>
    <t>NatHERS-TMY2-C BoM 33119 CZ0201</t>
  </si>
  <si>
    <t>Gladstone Radar</t>
  </si>
  <si>
    <t>NatHERS-TMY2-A BoM 39123 CZ0203</t>
  </si>
  <si>
    <t>NatHERS-TMY2-B BoM 39123 CZ0203</t>
  </si>
  <si>
    <t>NatHERS-TMY2-C BoM 39123 CZ0203</t>
  </si>
  <si>
    <t>Halls Creek AP</t>
  </si>
  <si>
    <t>NatHERS-TMY2-A BoM 2012 CZ0301</t>
  </si>
  <si>
    <t>NatHERS-TMY2-B BoM 2012 CZ0301</t>
  </si>
  <si>
    <t>NatHERS-TMY2-C BoM 2012 CZ0301</t>
  </si>
  <si>
    <t>Tennant Creek AP</t>
  </si>
  <si>
    <t>NatHERS-TMY2-A BoM 15135 CZ0302</t>
  </si>
  <si>
    <t>NatHERS-TMY2-B BoM 15135 CZ0302</t>
  </si>
  <si>
    <t>NatHERS-TMY2-C BoM 15135 CZ0302</t>
  </si>
  <si>
    <t>Mount Isa AP</t>
  </si>
  <si>
    <t>NatHERS-TMY2-A BoM 29127 CZ0303</t>
  </si>
  <si>
    <t>NatHERS-TMY2-B BoM 29127 CZ0303</t>
  </si>
  <si>
    <t>Mount Isa</t>
  </si>
  <si>
    <t>NatHERS-TMY2-C BoM 29127 CZ0303</t>
  </si>
  <si>
    <t>Newman AP</t>
  </si>
  <si>
    <t>NatHERS-TMY2-A BoM 7176 CZ0305</t>
  </si>
  <si>
    <t>NatHERS-TMY2-B BoM 7176 CZ0305</t>
  </si>
  <si>
    <t>NatHERS-TMY2-C BoM 7176 CZ0305</t>
  </si>
  <si>
    <t>Giles AP</t>
  </si>
  <si>
    <t>NatHERS-TMY2-A BoM 13017 CZ0401</t>
  </si>
  <si>
    <t>NatHERS-TMY2-B BoM 13017 CZ0401</t>
  </si>
  <si>
    <t>NatHERS-TMY2-C BoM 13017 CZ0401</t>
  </si>
  <si>
    <t>Meekatharra AP</t>
  </si>
  <si>
    <t>NatHERS-TMY2-A BoM 7045 CZ0402</t>
  </si>
  <si>
    <t>NatHERS-TMY2-B BoM 7045 CZ0402</t>
  </si>
  <si>
    <t>NatHERS-TMY2-C BoM 7045 CZ0402</t>
  </si>
  <si>
    <t>Oodnadatta AP</t>
  </si>
  <si>
    <t>NatHERS-TMY2-A BoM 17043 CZ0403</t>
  </si>
  <si>
    <t>NatHERS-TMY2-B BoM 17043 CZ0403</t>
  </si>
  <si>
    <t>NatHERS-TMY2-C BoM 17043 CZ0403</t>
  </si>
  <si>
    <t>Kalgoorlie-Boulder AP</t>
  </si>
  <si>
    <t>NatHERS-TMY2-A BoM 12038 CZ0406</t>
  </si>
  <si>
    <t>NatHERS-TMY2-B BoM 12038 CZ0406</t>
  </si>
  <si>
    <t>NatHERS-TMY2-C BoM 12038 CZ0406</t>
  </si>
  <si>
    <t>RAAF Woomera</t>
  </si>
  <si>
    <t>NatHERS-TMY2-A BoM 16001 CZ0408</t>
  </si>
  <si>
    <t>NatHERS-TMY2-B BoM 16001 CZ0408</t>
  </si>
  <si>
    <t>NatHERS-TMY2-C BoM 16001 CZ0408</t>
  </si>
  <si>
    <t>Cobar</t>
  </si>
  <si>
    <t>NatHERS-TMY2-A BoM 48027 CZ0409</t>
  </si>
  <si>
    <t>NatHERS-TMY2-B BoM 48027 CZ0409</t>
  </si>
  <si>
    <t>NatHERS-TMY2-C BoM 48027 CZ0409</t>
  </si>
  <si>
    <t>Bickley-Perth Observatory</t>
  </si>
  <si>
    <t>NatHERS-TMY2-A BoM 9240 CZ0410</t>
  </si>
  <si>
    <t>NatHERS-TMY2-B BoM 9240 CZ0410</t>
  </si>
  <si>
    <t>Bickley-Perth Obervatory</t>
  </si>
  <si>
    <t>NatHERS-TMY2-C BoM 9240 CZ0410</t>
  </si>
  <si>
    <t>Dubbo City Rgnl AP</t>
  </si>
  <si>
    <t>NatHERS-TMY2-A BoM 65070 CZ0411</t>
  </si>
  <si>
    <t>NatHERS-TMY2-B BoM 65070 CZ0411</t>
  </si>
  <si>
    <t>NatHERS-TMY2-C BoM 65070 CZ0411</t>
  </si>
  <si>
    <t>Katanning AP</t>
  </si>
  <si>
    <t>NatHERS-TMY2-A BoM 10916 CZ0412</t>
  </si>
  <si>
    <t>NatHERS-TMY2-B BoM 10916 CZ0412</t>
  </si>
  <si>
    <t>NatHERS-TMY2-C BoM 10916 CZ0412</t>
  </si>
  <si>
    <t>Oakey AP</t>
  </si>
  <si>
    <t>NatHERS-TMY2-A BoM 41359 CZ0501</t>
  </si>
  <si>
    <t>NatHERS-TMY2-B BoM 41359 CZ0501</t>
  </si>
  <si>
    <t>NatHERS-TMY2-C BoM 41359 CZ0501</t>
  </si>
  <si>
    <t>Forrest AP</t>
  </si>
  <si>
    <t>NatHERS-TMY2-A BoM 11052 CZ0504</t>
  </si>
  <si>
    <t>NatHERS-TMY2-B BoM 11052 CZ0504</t>
  </si>
  <si>
    <t>NatHERS-TMY2-C BoM 11052 CZ0504</t>
  </si>
  <si>
    <t>Swanbourne</t>
  </si>
  <si>
    <t>NatHERS-TMY2-A BoM 9215 CZ0506</t>
  </si>
  <si>
    <t>NatHERS-TMY2-B BoM 9215 CZ0506</t>
  </si>
  <si>
    <t>NatHERS-TMY2-C BoM 9215 CZ0506</t>
  </si>
  <si>
    <t>Ceduna AP</t>
  </si>
  <si>
    <t>NatHERS-TMY2-A BoM 18012 CZ0507</t>
  </si>
  <si>
    <t>NatHERS-TMY2-B BoM 18012 CZ0507</t>
  </si>
  <si>
    <t>NatHERS-TMY2-C BoM 18012 CZ0507</t>
  </si>
  <si>
    <t>Mandurah</t>
  </si>
  <si>
    <t>NatHERS-TMY2-A BoM 9977 CZ0508</t>
  </si>
  <si>
    <t>NatHERS-TMY2-B BoM 9977 CZ0508</t>
  </si>
  <si>
    <t>NatHERS-TMY2-C BoM 9977 CZ0508</t>
  </si>
  <si>
    <t>Esperance</t>
  </si>
  <si>
    <t>NatHERS-TMY2-A BoM 9789 CZ0510</t>
  </si>
  <si>
    <t>NatHERS-TMY2-B BoM 9789 CZ0510</t>
  </si>
  <si>
    <t>NatHERS-TMY2-C BoM 9789 CZ0510</t>
  </si>
  <si>
    <t>Mascot-Sydney Kingsford Smith AP</t>
  </si>
  <si>
    <t>NatHERS-TMY2-A BoM 66037 CZ0513</t>
  </si>
  <si>
    <t>NatHERS-TMY2-B BoM 66037 CZ0513</t>
  </si>
  <si>
    <t>NatHERS-TMY2-C BoM 66037 CZ0513</t>
  </si>
  <si>
    <t>Manjimup AP</t>
  </si>
  <si>
    <t>NatHERS-TMY2-A BoM 9573 CZ0603</t>
  </si>
  <si>
    <t>NatHERS-TMY2-B BoM 9573 CZ0603</t>
  </si>
  <si>
    <t>NatHERS-TMY2-C BoM 9573 CZ0603</t>
  </si>
  <si>
    <t>Albany Rgnl AP</t>
  </si>
  <si>
    <t>NatHERS-TMY2-A BoM 9741 CZ0605</t>
  </si>
  <si>
    <t>NatHERS-TMY2-B BoM 9741 CZ0605</t>
  </si>
  <si>
    <t>NatHERS-TMY2-C BoM 9741 CZ0605</t>
  </si>
  <si>
    <t>Mount Lofty</t>
  </si>
  <si>
    <t>NatHERS-TMY2-A BoM 23842 CZ0606</t>
  </si>
  <si>
    <t>NatHERS-TMY2-B BoM 23842 CZ0606</t>
  </si>
  <si>
    <t>NatHERS-TMY2-C BoM 23842 CZ0606</t>
  </si>
  <si>
    <t>Tullamarine-Melbourne Intl AP</t>
  </si>
  <si>
    <t>NatHERS-TMY2-A BoM 86282 CZ0607</t>
  </si>
  <si>
    <t>NatHERS-TMY2-B BoM 86282 CZ0607</t>
  </si>
  <si>
    <t>NatHERS-TMY2-C BoM 86282 CZ0607</t>
  </si>
  <si>
    <t>Mount Gambier AP</t>
  </si>
  <si>
    <t>NatHERS-TMY2-A BoM 26021 CZ0610</t>
  </si>
  <si>
    <t>NatHERS-TMY2-B BoM 26021 CZ0610</t>
  </si>
  <si>
    <t>NatHERS-TMY2-C BoM 26021 CZ0610</t>
  </si>
  <si>
    <t>Moorabbin AP</t>
  </si>
  <si>
    <t>NatHERS-TMY2-A BoM 86077 CZ0611</t>
  </si>
  <si>
    <t>NatHERS-TMY2-B BoM 86077 CZ0611</t>
  </si>
  <si>
    <t>NatHERS-TMY2-C BoM 86077 CZ0611</t>
  </si>
  <si>
    <t>Warrnambool AP</t>
  </si>
  <si>
    <t>NatHERS-TMY2-A BoM 90186 CZ0613</t>
  </si>
  <si>
    <t>NatHERS-TMY2-B BoM 90186 CZ0613</t>
  </si>
  <si>
    <t>NatHERS-TMY2-C BoM 90186 CZ0613</t>
  </si>
  <si>
    <t>Cape Otway</t>
  </si>
  <si>
    <t>NatHERS-TMY2-A BoM 90015 CZ0614</t>
  </si>
  <si>
    <t>NatHERS-TMY2-B BoM 90015 CZ0614</t>
  </si>
  <si>
    <t>NatHERS-TMY2-C BoM 90015 CZ0614</t>
  </si>
  <si>
    <t>Orange AP</t>
  </si>
  <si>
    <t>NatHERS-TMY2-A BoM 63303 CZ0702</t>
  </si>
  <si>
    <t>NatHERS-TMY2-B BoM 63303 CZ0702</t>
  </si>
  <si>
    <t>NatHERS-TMY2-C BoM 63303 CZ0702</t>
  </si>
  <si>
    <t>Ballarat AP</t>
  </si>
  <si>
    <t>NatHERS-TMY2-A BoM 89002 CZ0705</t>
  </si>
  <si>
    <t>NatHERS-TMY2-B BoM 89002 CZ0705</t>
  </si>
  <si>
    <t>NatHERS-TMY2-C BoM 89002 CZ0705</t>
  </si>
  <si>
    <t>Low Head</t>
  </si>
  <si>
    <t>NatHERS-TMY2-A BoM 91293 CZ0706</t>
  </si>
  <si>
    <t>NatHERS-TMY2-B BoM 91293 CZ0706</t>
  </si>
  <si>
    <t>NatHERS-TMY2-C BoM 91293 CZ0706</t>
  </si>
  <si>
    <t>Launceston AP</t>
  </si>
  <si>
    <t>NatHERS-TMY2-A BoM 91311 CZ0708</t>
  </si>
  <si>
    <t>NatHERS-TMY2-B BoM 91311 CZ0708</t>
  </si>
  <si>
    <t>NatHERS-TMY2-C BoM 91311 CZ0708</t>
  </si>
  <si>
    <t>Thredbo Village</t>
  </si>
  <si>
    <t>NatHERS-TMY2-A BoM 71041 CZ0802</t>
  </si>
  <si>
    <t>NatHERS-TMY2-B BoM 71041 CZ0802</t>
  </si>
  <si>
    <t>NatHERS-TMY2-C BoM 71041 CZ0802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</si>
</sst>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C744C-DCD0-42C4-9537-34C9AA5E793E}">
  <dimension ref="A1:J208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31.85546875" bestFit="1" customWidth="1"/>
    <col min="4" max="4" width="7" bestFit="1" customWidth="1"/>
    <col min="5" max="5" width="33.85546875" bestFit="1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941200</v>
      </c>
      <c r="E2" t="s">
        <v>13</v>
      </c>
      <c r="F2">
        <v>-12.42</v>
      </c>
      <c r="G2">
        <v>130.88999999999999</v>
      </c>
      <c r="H2">
        <v>9.5</v>
      </c>
      <c r="I2">
        <v>35</v>
      </c>
      <c r="J2" t="str">
        <f>HYPERLINK("https://climate.onebuilding.org/WMO_Region_5_Southwest_Pacific/AUS_Australia/NT_Northern_Territory/AUS_NT_Darwin.AP.941200_01_DA_CZ0101_RMY2012A.zip")</f>
        <v>https://climate.onebuilding.org/WMO_Region_5_Southwest_Pacific/AUS_Australia/NT_Northern_Territory/AUS_NT_Darwin.AP.941200_01_DA_CZ0101_RMY2012A.zip</v>
      </c>
    </row>
    <row r="3" spans="1:10" x14ac:dyDescent="0.25">
      <c r="A3" t="s">
        <v>10</v>
      </c>
      <c r="B3" t="s">
        <v>11</v>
      </c>
      <c r="C3" t="s">
        <v>12</v>
      </c>
      <c r="D3">
        <v>941200</v>
      </c>
      <c r="E3" t="s">
        <v>14</v>
      </c>
      <c r="F3">
        <v>-12.42</v>
      </c>
      <c r="G3">
        <v>130.88999999999999</v>
      </c>
      <c r="H3">
        <v>9.5</v>
      </c>
      <c r="I3">
        <v>35</v>
      </c>
      <c r="J3" t="str">
        <f>HYPERLINK("https://climate.onebuilding.org/WMO_Region_5_Southwest_Pacific/AUS_Australia/NT_Northern_Territory/AUS_NT_Darwin.AP.941200_01_DA_CZ0101_RMY2012B.zip")</f>
        <v>https://climate.onebuilding.org/WMO_Region_5_Southwest_Pacific/AUS_Australia/NT_Northern_Territory/AUS_NT_Darwin.AP.941200_01_DA_CZ0101_RMY2012B.zip</v>
      </c>
    </row>
    <row r="4" spans="1:10" x14ac:dyDescent="0.25">
      <c r="A4" t="s">
        <v>10</v>
      </c>
      <c r="B4" t="s">
        <v>11</v>
      </c>
      <c r="C4" t="s">
        <v>12</v>
      </c>
      <c r="D4">
        <v>941200</v>
      </c>
      <c r="E4" t="s">
        <v>15</v>
      </c>
      <c r="F4">
        <v>-12.42</v>
      </c>
      <c r="G4">
        <v>130.88999999999999</v>
      </c>
      <c r="H4">
        <v>9.5</v>
      </c>
      <c r="I4">
        <v>35</v>
      </c>
      <c r="J4" t="str">
        <f>HYPERLINK("https://climate.onebuilding.org/WMO_Region_5_Southwest_Pacific/AUS_Australia/NT_Northern_Territory/AUS_NT_Darwin.AP.941200_01_DA_CZ0101_RMY2012C.zip")</f>
        <v>https://climate.onebuilding.org/WMO_Region_5_Southwest_Pacific/AUS_Australia/NT_Northern_Territory/AUS_NT_Darwin.AP.941200_01_DA_CZ0101_RMY2012C.zip</v>
      </c>
    </row>
    <row r="5" spans="1:10" x14ac:dyDescent="0.25">
      <c r="A5" t="s">
        <v>10</v>
      </c>
      <c r="B5" t="s">
        <v>16</v>
      </c>
      <c r="C5" t="s">
        <v>17</v>
      </c>
      <c r="D5">
        <v>943120</v>
      </c>
      <c r="E5" t="s">
        <v>18</v>
      </c>
      <c r="F5">
        <v>-20.37</v>
      </c>
      <c r="G5">
        <v>118.63</v>
      </c>
      <c r="H5">
        <v>8</v>
      </c>
      <c r="I5">
        <v>8</v>
      </c>
      <c r="J5" t="str">
        <f>HYPERLINK("https://climate.onebuilding.org/WMO_Region_5_Southwest_Pacific/AUS_Australia/WA_Western_Australia/AUS_WA_Port.Hedland.AP.943120_02_HE_CZ0110_RMY2012A.zip")</f>
        <v>https://climate.onebuilding.org/WMO_Region_5_Southwest_Pacific/AUS_Australia/WA_Western_Australia/AUS_WA_Port.Hedland.AP.943120_02_HE_CZ0110_RMY2012A.zip</v>
      </c>
    </row>
    <row r="6" spans="1:10" x14ac:dyDescent="0.25">
      <c r="A6" t="s">
        <v>10</v>
      </c>
      <c r="B6" t="s">
        <v>16</v>
      </c>
      <c r="C6" t="s">
        <v>17</v>
      </c>
      <c r="D6">
        <v>943120</v>
      </c>
      <c r="E6" t="s">
        <v>19</v>
      </c>
      <c r="F6">
        <v>-20.37</v>
      </c>
      <c r="G6">
        <v>118.63</v>
      </c>
      <c r="H6">
        <v>8</v>
      </c>
      <c r="I6">
        <v>8</v>
      </c>
      <c r="J6" t="str">
        <f>HYPERLINK("https://climate.onebuilding.org/WMO_Region_5_Southwest_Pacific/AUS_Australia/WA_Western_Australia/AUS_WA_Port.Hedland.AP.943120_02_HE_CZ0110_RMY2012B.zip")</f>
        <v>https://climate.onebuilding.org/WMO_Region_5_Southwest_Pacific/AUS_Australia/WA_Western_Australia/AUS_WA_Port.Hedland.AP.943120_02_HE_CZ0110_RMY2012B.zip</v>
      </c>
    </row>
    <row r="7" spans="1:10" x14ac:dyDescent="0.25">
      <c r="A7" t="s">
        <v>10</v>
      </c>
      <c r="B7" t="s">
        <v>16</v>
      </c>
      <c r="C7" t="s">
        <v>17</v>
      </c>
      <c r="D7">
        <v>943120</v>
      </c>
      <c r="E7" t="s">
        <v>20</v>
      </c>
      <c r="F7">
        <v>-20.37</v>
      </c>
      <c r="G7">
        <v>118.63</v>
      </c>
      <c r="H7">
        <v>8</v>
      </c>
      <c r="I7">
        <v>8</v>
      </c>
      <c r="J7" t="str">
        <f>HYPERLINK("https://climate.onebuilding.org/WMO_Region_5_Southwest_Pacific/AUS_Australia/WA_Western_Australia/AUS_WA_Port.Hedland.AP.943120_02_HE_CZ0110_RMY2012C.zip")</f>
        <v>https://climate.onebuilding.org/WMO_Region_5_Southwest_Pacific/AUS_Australia/WA_Western_Australia/AUS_WA_Port.Hedland.AP.943120_02_HE_CZ0110_RMY2012C.zip</v>
      </c>
    </row>
    <row r="8" spans="1:10" x14ac:dyDescent="0.25">
      <c r="A8" t="s">
        <v>10</v>
      </c>
      <c r="B8" t="s">
        <v>21</v>
      </c>
      <c r="C8" t="s">
        <v>22</v>
      </c>
      <c r="D8">
        <v>943460</v>
      </c>
      <c r="E8" t="s">
        <v>23</v>
      </c>
      <c r="F8">
        <v>-23.44</v>
      </c>
      <c r="G8">
        <v>144.28</v>
      </c>
      <c r="H8">
        <v>10</v>
      </c>
      <c r="I8">
        <v>193</v>
      </c>
      <c r="J8" t="str">
        <f>HYPERLINK("https://climate.onebuilding.org/WMO_Region_5_Southwest_Pacific/AUS_Australia/QLD_Queensland/AUS_QLD_Longreach.AP.943460_03_LO_CZ0304_RMY2012A.zip")</f>
        <v>https://climate.onebuilding.org/WMO_Region_5_Southwest_Pacific/AUS_Australia/QLD_Queensland/AUS_QLD_Longreach.AP.943460_03_LO_CZ0304_RMY2012A.zip</v>
      </c>
    </row>
    <row r="9" spans="1:10" x14ac:dyDescent="0.25">
      <c r="A9" t="s">
        <v>10</v>
      </c>
      <c r="B9" t="s">
        <v>21</v>
      </c>
      <c r="C9" t="s">
        <v>22</v>
      </c>
      <c r="D9">
        <v>943460</v>
      </c>
      <c r="E9" t="s">
        <v>24</v>
      </c>
      <c r="F9">
        <v>-23.44</v>
      </c>
      <c r="G9">
        <v>144.28</v>
      </c>
      <c r="H9">
        <v>10</v>
      </c>
      <c r="I9">
        <v>193</v>
      </c>
      <c r="J9" t="str">
        <f>HYPERLINK("https://climate.onebuilding.org/WMO_Region_5_Southwest_Pacific/AUS_Australia/QLD_Queensland/AUS_QLD_Longreach.AP.943460_03_LO_CZ0304_RMY2012B.zip")</f>
        <v>https://climate.onebuilding.org/WMO_Region_5_Southwest_Pacific/AUS_Australia/QLD_Queensland/AUS_QLD_Longreach.AP.943460_03_LO_CZ0304_RMY2012B.zip</v>
      </c>
    </row>
    <row r="10" spans="1:10" x14ac:dyDescent="0.25">
      <c r="A10" t="s">
        <v>10</v>
      </c>
      <c r="B10" t="s">
        <v>21</v>
      </c>
      <c r="C10" t="s">
        <v>22</v>
      </c>
      <c r="D10">
        <v>943460</v>
      </c>
      <c r="E10" t="s">
        <v>25</v>
      </c>
      <c r="F10">
        <v>-23.44</v>
      </c>
      <c r="G10">
        <v>144.28</v>
      </c>
      <c r="H10">
        <v>10</v>
      </c>
      <c r="I10">
        <v>193</v>
      </c>
      <c r="J10" t="str">
        <f>HYPERLINK("https://climate.onebuilding.org/WMO_Region_5_Southwest_Pacific/AUS_Australia/QLD_Queensland/AUS_QLD_Longreach.AP.943460_03_LO_CZ0304_RMY2012C.zip")</f>
        <v>https://climate.onebuilding.org/WMO_Region_5_Southwest_Pacific/AUS_Australia/QLD_Queensland/AUS_QLD_Longreach.AP.943460_03_LO_CZ0304_RMY2012C.zip</v>
      </c>
    </row>
    <row r="11" spans="1:10" x14ac:dyDescent="0.25">
      <c r="A11" t="s">
        <v>10</v>
      </c>
      <c r="B11" t="s">
        <v>16</v>
      </c>
      <c r="C11" t="s">
        <v>26</v>
      </c>
      <c r="D11">
        <v>943000</v>
      </c>
      <c r="E11" t="s">
        <v>27</v>
      </c>
      <c r="F11">
        <v>-24.89</v>
      </c>
      <c r="G11">
        <v>113.67</v>
      </c>
      <c r="H11">
        <v>8</v>
      </c>
      <c r="I11">
        <v>8</v>
      </c>
      <c r="J11" t="str">
        <f>HYPERLINK("https://climate.onebuilding.org/WMO_Region_5_Southwest_Pacific/AUS_Australia/WA_Western_Australia/AUS_WA_Carnarvon.AP.943000_04_CR_CZ0307_RMY2012A.zip")</f>
        <v>https://climate.onebuilding.org/WMO_Region_5_Southwest_Pacific/AUS_Australia/WA_Western_Australia/AUS_WA_Carnarvon.AP.943000_04_CR_CZ0307_RMY2012A.zip</v>
      </c>
    </row>
    <row r="12" spans="1:10" x14ac:dyDescent="0.25">
      <c r="A12" t="s">
        <v>10</v>
      </c>
      <c r="B12" t="s">
        <v>16</v>
      </c>
      <c r="C12" t="s">
        <v>26</v>
      </c>
      <c r="D12">
        <v>943000</v>
      </c>
      <c r="E12" t="s">
        <v>28</v>
      </c>
      <c r="F12">
        <v>-24.89</v>
      </c>
      <c r="G12">
        <v>113.67</v>
      </c>
      <c r="H12">
        <v>8</v>
      </c>
      <c r="I12">
        <v>8</v>
      </c>
      <c r="J12" t="str">
        <f>HYPERLINK("https://climate.onebuilding.org/WMO_Region_5_Southwest_Pacific/AUS_Australia/WA_Western_Australia/AUS_WA_Carnarvon.AP.943000_04_CR_CZ0307_RMY2012B.zip")</f>
        <v>https://climate.onebuilding.org/WMO_Region_5_Southwest_Pacific/AUS_Australia/WA_Western_Australia/AUS_WA_Carnarvon.AP.943000_04_CR_CZ0307_RMY2012B.zip</v>
      </c>
    </row>
    <row r="13" spans="1:10" x14ac:dyDescent="0.25">
      <c r="A13" t="s">
        <v>10</v>
      </c>
      <c r="B13" t="s">
        <v>16</v>
      </c>
      <c r="C13" t="s">
        <v>26</v>
      </c>
      <c r="D13">
        <v>943000</v>
      </c>
      <c r="E13" t="s">
        <v>29</v>
      </c>
      <c r="F13">
        <v>-24.89</v>
      </c>
      <c r="G13">
        <v>113.67</v>
      </c>
      <c r="H13">
        <v>8</v>
      </c>
      <c r="I13">
        <v>8</v>
      </c>
      <c r="J13" t="str">
        <f>HYPERLINK("https://climate.onebuilding.org/WMO_Region_5_Southwest_Pacific/AUS_Australia/WA_Western_Australia/AUS_WA_Carnarvon.AP.943000_04_CR_CZ0307_RMY2012C.zip")</f>
        <v>https://climate.onebuilding.org/WMO_Region_5_Southwest_Pacific/AUS_Australia/WA_Western_Australia/AUS_WA_Carnarvon.AP.943000_04_CR_CZ0307_RMY2012C.zip</v>
      </c>
    </row>
    <row r="14" spans="1:10" x14ac:dyDescent="0.25">
      <c r="A14" t="s">
        <v>10</v>
      </c>
      <c r="B14" t="s">
        <v>21</v>
      </c>
      <c r="C14" t="s">
        <v>30</v>
      </c>
      <c r="D14">
        <v>942940</v>
      </c>
      <c r="E14" t="s">
        <v>31</v>
      </c>
      <c r="F14">
        <v>-19.25</v>
      </c>
      <c r="G14">
        <v>146.77000000000001</v>
      </c>
      <c r="H14">
        <v>10</v>
      </c>
      <c r="I14">
        <v>9</v>
      </c>
      <c r="J14" t="str">
        <f>HYPERLINK("https://climate.onebuilding.org/WMO_Region_5_Southwest_Pacific/AUS_Australia/QLD_Queensland/AUS_QLD_Townsville.AP.942940_05_TO_CZ0109_RMY2012A.zip")</f>
        <v>https://climate.onebuilding.org/WMO_Region_5_Southwest_Pacific/AUS_Australia/QLD_Queensland/AUS_QLD_Townsville.AP.942940_05_TO_CZ0109_RMY2012A.zip</v>
      </c>
    </row>
    <row r="15" spans="1:10" x14ac:dyDescent="0.25">
      <c r="A15" t="s">
        <v>10</v>
      </c>
      <c r="B15" t="s">
        <v>21</v>
      </c>
      <c r="C15" t="s">
        <v>30</v>
      </c>
      <c r="D15">
        <v>942940</v>
      </c>
      <c r="E15" t="s">
        <v>32</v>
      </c>
      <c r="F15">
        <v>-19.25</v>
      </c>
      <c r="G15">
        <v>146.77000000000001</v>
      </c>
      <c r="H15">
        <v>10</v>
      </c>
      <c r="I15">
        <v>9</v>
      </c>
      <c r="J15" t="str">
        <f>HYPERLINK("https://climate.onebuilding.org/WMO_Region_5_Southwest_Pacific/AUS_Australia/QLD_Queensland/AUS_QLD_Townsville.AP.942940_05_TO_CZ0109_RMY2012B.zip")</f>
        <v>https://climate.onebuilding.org/WMO_Region_5_Southwest_Pacific/AUS_Australia/QLD_Queensland/AUS_QLD_Townsville.AP.942940_05_TO_CZ0109_RMY2012B.zip</v>
      </c>
    </row>
    <row r="16" spans="1:10" x14ac:dyDescent="0.25">
      <c r="A16" t="s">
        <v>10</v>
      </c>
      <c r="B16" t="s">
        <v>21</v>
      </c>
      <c r="C16" t="s">
        <v>30</v>
      </c>
      <c r="D16">
        <v>942940</v>
      </c>
      <c r="E16" t="s">
        <v>33</v>
      </c>
      <c r="F16">
        <v>-19.25</v>
      </c>
      <c r="G16">
        <v>146.77000000000001</v>
      </c>
      <c r="H16">
        <v>10</v>
      </c>
      <c r="I16">
        <v>9</v>
      </c>
      <c r="J16" t="str">
        <f>HYPERLINK("https://climate.onebuilding.org/WMO_Region_5_Southwest_Pacific/AUS_Australia/QLD_Queensland/AUS_QLD_Townsville.AP.942940_05_TO_CZ0109_RMY2012C.zip")</f>
        <v>https://climate.onebuilding.org/WMO_Region_5_Southwest_Pacific/AUS_Australia/QLD_Queensland/AUS_QLD_Townsville.AP.942940_05_TO_CZ0109_RMY2012C.zip</v>
      </c>
    </row>
    <row r="17" spans="1:10" x14ac:dyDescent="0.25">
      <c r="A17" t="s">
        <v>10</v>
      </c>
      <c r="B17" t="s">
        <v>11</v>
      </c>
      <c r="C17" t="s">
        <v>34</v>
      </c>
      <c r="D17">
        <v>943260</v>
      </c>
      <c r="E17" t="s">
        <v>35</v>
      </c>
      <c r="F17">
        <v>-23.8</v>
      </c>
      <c r="G17">
        <v>133.88999999999999</v>
      </c>
      <c r="H17">
        <v>9.5</v>
      </c>
      <c r="I17">
        <v>547</v>
      </c>
      <c r="J17" t="str">
        <f>HYPERLINK("https://climate.onebuilding.org/WMO_Region_5_Southwest_Pacific/AUS_Australia/NT_Northern_Territory/AUS_NT_Alice.Springs.AP.943260_06_AL_CZ0306_RMY2012A.zip")</f>
        <v>https://climate.onebuilding.org/WMO_Region_5_Southwest_Pacific/AUS_Australia/NT_Northern_Territory/AUS_NT_Alice.Springs.AP.943260_06_AL_CZ0306_RMY2012A.zip</v>
      </c>
    </row>
    <row r="18" spans="1:10" x14ac:dyDescent="0.25">
      <c r="A18" t="s">
        <v>10</v>
      </c>
      <c r="B18" t="s">
        <v>11</v>
      </c>
      <c r="C18" t="s">
        <v>34</v>
      </c>
      <c r="D18">
        <v>943260</v>
      </c>
      <c r="E18" t="s">
        <v>36</v>
      </c>
      <c r="F18">
        <v>-23.8</v>
      </c>
      <c r="G18">
        <v>133.88999999999999</v>
      </c>
      <c r="H18">
        <v>9.5</v>
      </c>
      <c r="I18">
        <v>547</v>
      </c>
      <c r="J18" t="str">
        <f>HYPERLINK("https://climate.onebuilding.org/WMO_Region_5_Southwest_Pacific/AUS_Australia/NT_Northern_Territory/AUS_NT_Alice.Springs.AP.943260_06_AL_CZ0306_RMY2012B.zip")</f>
        <v>https://climate.onebuilding.org/WMO_Region_5_Southwest_Pacific/AUS_Australia/NT_Northern_Territory/AUS_NT_Alice.Springs.AP.943260_06_AL_CZ0306_RMY2012B.zip</v>
      </c>
    </row>
    <row r="19" spans="1:10" x14ac:dyDescent="0.25">
      <c r="A19" t="s">
        <v>10</v>
      </c>
      <c r="B19" t="s">
        <v>11</v>
      </c>
      <c r="C19" t="s">
        <v>34</v>
      </c>
      <c r="D19">
        <v>943260</v>
      </c>
      <c r="E19" t="s">
        <v>37</v>
      </c>
      <c r="F19">
        <v>-23.8</v>
      </c>
      <c r="G19">
        <v>133.88999999999999</v>
      </c>
      <c r="H19">
        <v>9.5</v>
      </c>
      <c r="I19">
        <v>547</v>
      </c>
      <c r="J19" t="str">
        <f>HYPERLINK("https://climate.onebuilding.org/WMO_Region_5_Southwest_Pacific/AUS_Australia/NT_Northern_Territory/AUS_NT_Alice.Springs.AP.943260_06_AL_CZ0306_RMY2012C.zip")</f>
        <v>https://climate.onebuilding.org/WMO_Region_5_Southwest_Pacific/AUS_Australia/NT_Northern_Territory/AUS_NT_Alice.Springs.AP.943260_06_AL_CZ0306_RMY2012C.zip</v>
      </c>
    </row>
    <row r="20" spans="1:10" x14ac:dyDescent="0.25">
      <c r="A20" t="s">
        <v>10</v>
      </c>
      <c r="B20" t="s">
        <v>21</v>
      </c>
      <c r="C20" t="s">
        <v>38</v>
      </c>
      <c r="D20">
        <v>943740</v>
      </c>
      <c r="E20" t="s">
        <v>39</v>
      </c>
      <c r="F20">
        <v>-23.38</v>
      </c>
      <c r="G20">
        <v>150.47999999999999</v>
      </c>
      <c r="H20">
        <v>10</v>
      </c>
      <c r="I20">
        <v>15</v>
      </c>
      <c r="J20" t="str">
        <f>HYPERLINK("https://climate.onebuilding.org/WMO_Region_5_Southwest_Pacific/AUS_Australia/QLD_Queensland/AUS_QLD_Rockhampton.AP.943740_07_RO_CZ0202_RMY2012A.zip")</f>
        <v>https://climate.onebuilding.org/WMO_Region_5_Southwest_Pacific/AUS_Australia/QLD_Queensland/AUS_QLD_Rockhampton.AP.943740_07_RO_CZ0202_RMY2012A.zip</v>
      </c>
    </row>
    <row r="21" spans="1:10" x14ac:dyDescent="0.25">
      <c r="A21" t="s">
        <v>10</v>
      </c>
      <c r="B21" t="s">
        <v>21</v>
      </c>
      <c r="C21" t="s">
        <v>38</v>
      </c>
      <c r="D21">
        <v>943740</v>
      </c>
      <c r="E21" t="s">
        <v>40</v>
      </c>
      <c r="F21">
        <v>-23.38</v>
      </c>
      <c r="G21">
        <v>150.47999999999999</v>
      </c>
      <c r="H21">
        <v>10</v>
      </c>
      <c r="I21">
        <v>15</v>
      </c>
      <c r="J21" t="str">
        <f>HYPERLINK("https://climate.onebuilding.org/WMO_Region_5_Southwest_Pacific/AUS_Australia/QLD_Queensland/AUS_QLD_Rockhampton.AP.943740_07_RO_CZ0202_RMY2012B.zip")</f>
        <v>https://climate.onebuilding.org/WMO_Region_5_Southwest_Pacific/AUS_Australia/QLD_Queensland/AUS_QLD_Rockhampton.AP.943740_07_RO_CZ0202_RMY2012B.zip</v>
      </c>
    </row>
    <row r="22" spans="1:10" x14ac:dyDescent="0.25">
      <c r="A22" t="s">
        <v>10</v>
      </c>
      <c r="B22" t="s">
        <v>21</v>
      </c>
      <c r="C22" t="s">
        <v>38</v>
      </c>
      <c r="D22">
        <v>943740</v>
      </c>
      <c r="E22" t="s">
        <v>41</v>
      </c>
      <c r="F22">
        <v>-23.38</v>
      </c>
      <c r="G22">
        <v>150.47999999999999</v>
      </c>
      <c r="H22">
        <v>10</v>
      </c>
      <c r="I22">
        <v>15</v>
      </c>
      <c r="J22" t="str">
        <f>HYPERLINK("https://climate.onebuilding.org/WMO_Region_5_Southwest_Pacific/AUS_Australia/QLD_Queensland/AUS_QLD_Rockhampton.AP.943740_07_RO_CZ0202_RMY2012C.zip")</f>
        <v>https://climate.onebuilding.org/WMO_Region_5_Southwest_Pacific/AUS_Australia/QLD_Queensland/AUS_QLD_Rockhampton.AP.943740_07_RO_CZ0202_RMY2012C.zip</v>
      </c>
    </row>
    <row r="23" spans="1:10" x14ac:dyDescent="0.25">
      <c r="A23" t="s">
        <v>10</v>
      </c>
      <c r="B23" t="s">
        <v>42</v>
      </c>
      <c r="C23" t="s">
        <v>43</v>
      </c>
      <c r="D23">
        <v>955270</v>
      </c>
      <c r="E23" t="s">
        <v>44</v>
      </c>
      <c r="F23">
        <v>-29.49</v>
      </c>
      <c r="G23">
        <v>149.85</v>
      </c>
      <c r="H23">
        <v>10</v>
      </c>
      <c r="I23">
        <v>219</v>
      </c>
      <c r="J23" t="str">
        <f>HYPERLINK("https://climate.onebuilding.org/WMO_Region_5_Southwest_Pacific/AUS_Australia/NSW_New_South_Wales/AUS_NSW_Moree.AP.955270_08_MO_CZ0404_RMY2012A.zip")</f>
        <v>https://climate.onebuilding.org/WMO_Region_5_Southwest_Pacific/AUS_Australia/NSW_New_South_Wales/AUS_NSW_Moree.AP.955270_08_MO_CZ0404_RMY2012A.zip</v>
      </c>
    </row>
    <row r="24" spans="1:10" x14ac:dyDescent="0.25">
      <c r="A24" t="s">
        <v>10</v>
      </c>
      <c r="B24" t="s">
        <v>42</v>
      </c>
      <c r="C24" t="s">
        <v>43</v>
      </c>
      <c r="D24">
        <v>955270</v>
      </c>
      <c r="E24" t="s">
        <v>45</v>
      </c>
      <c r="F24">
        <v>-29.49</v>
      </c>
      <c r="G24">
        <v>149.85</v>
      </c>
      <c r="H24">
        <v>10</v>
      </c>
      <c r="I24">
        <v>219</v>
      </c>
      <c r="J24" t="str">
        <f>HYPERLINK("https://climate.onebuilding.org/WMO_Region_5_Southwest_Pacific/AUS_Australia/NSW_New_South_Wales/AUS_NSW_Moree.AP.955270_08_MO_CZ0404_RMY2012B.zip")</f>
        <v>https://climate.onebuilding.org/WMO_Region_5_Southwest_Pacific/AUS_Australia/NSW_New_South_Wales/AUS_NSW_Moree.AP.955270_08_MO_CZ0404_RMY2012B.zip</v>
      </c>
    </row>
    <row r="25" spans="1:10" x14ac:dyDescent="0.25">
      <c r="A25" t="s">
        <v>10</v>
      </c>
      <c r="B25" t="s">
        <v>42</v>
      </c>
      <c r="C25" t="s">
        <v>43</v>
      </c>
      <c r="D25">
        <v>955270</v>
      </c>
      <c r="E25" t="s">
        <v>46</v>
      </c>
      <c r="F25">
        <v>-29.49</v>
      </c>
      <c r="G25">
        <v>149.85</v>
      </c>
      <c r="H25">
        <v>10</v>
      </c>
      <c r="I25">
        <v>219</v>
      </c>
      <c r="J25" t="str">
        <f>HYPERLINK("https://climate.onebuilding.org/WMO_Region_5_Southwest_Pacific/AUS_Australia/NSW_New_South_Wales/AUS_NSW_Moree.AP.955270_08_MO_CZ0404_RMY2012C.zip")</f>
        <v>https://climate.onebuilding.org/WMO_Region_5_Southwest_Pacific/AUS_Australia/NSW_New_South_Wales/AUS_NSW_Moree.AP.955270_08_MO_CZ0404_RMY2012C.zip</v>
      </c>
    </row>
    <row r="26" spans="1:10" x14ac:dyDescent="0.25">
      <c r="A26" t="s">
        <v>10</v>
      </c>
      <c r="B26" t="s">
        <v>21</v>
      </c>
      <c r="C26" t="s">
        <v>47</v>
      </c>
      <c r="D26">
        <v>945680</v>
      </c>
      <c r="E26" t="s">
        <v>48</v>
      </c>
      <c r="F26">
        <v>-27.63</v>
      </c>
      <c r="G26">
        <v>152.71</v>
      </c>
      <c r="H26">
        <v>10</v>
      </c>
      <c r="I26">
        <v>31</v>
      </c>
      <c r="J26" t="str">
        <f>HYPERLINK("https://climate.onebuilding.org/WMO_Region_5_Southwest_Pacific/AUS_Australia/QLD_Queensland/AUS_QLD_Amberley.AP.945680_09_AM_CZ0206_RMY2012A.zip")</f>
        <v>https://climate.onebuilding.org/WMO_Region_5_Southwest_Pacific/AUS_Australia/QLD_Queensland/AUS_QLD_Amberley.AP.945680_09_AM_CZ0206_RMY2012A.zip</v>
      </c>
    </row>
    <row r="27" spans="1:10" x14ac:dyDescent="0.25">
      <c r="A27" t="s">
        <v>10</v>
      </c>
      <c r="B27" t="s">
        <v>21</v>
      </c>
      <c r="C27" t="s">
        <v>47</v>
      </c>
      <c r="D27">
        <v>945680</v>
      </c>
      <c r="E27" t="s">
        <v>49</v>
      </c>
      <c r="F27">
        <v>-27.63</v>
      </c>
      <c r="G27">
        <v>152.71</v>
      </c>
      <c r="H27">
        <v>10</v>
      </c>
      <c r="I27">
        <v>31</v>
      </c>
      <c r="J27" t="str">
        <f>HYPERLINK("https://climate.onebuilding.org/WMO_Region_5_Southwest_Pacific/AUS_Australia/QLD_Queensland/AUS_QLD_Amberley.AP.945680_09_AM_CZ0206_RMY2012B.zip")</f>
        <v>https://climate.onebuilding.org/WMO_Region_5_Southwest_Pacific/AUS_Australia/QLD_Queensland/AUS_QLD_Amberley.AP.945680_09_AM_CZ0206_RMY2012B.zip</v>
      </c>
    </row>
    <row r="28" spans="1:10" x14ac:dyDescent="0.25">
      <c r="A28" t="s">
        <v>10</v>
      </c>
      <c r="B28" t="s">
        <v>21</v>
      </c>
      <c r="C28" t="s">
        <v>47</v>
      </c>
      <c r="D28">
        <v>945680</v>
      </c>
      <c r="E28" t="s">
        <v>50</v>
      </c>
      <c r="F28">
        <v>-27.63</v>
      </c>
      <c r="G28">
        <v>152.71</v>
      </c>
      <c r="H28">
        <v>10</v>
      </c>
      <c r="I28">
        <v>31</v>
      </c>
      <c r="J28" t="str">
        <f>HYPERLINK("https://climate.onebuilding.org/WMO_Region_5_Southwest_Pacific/AUS_Australia/QLD_Queensland/AUS_QLD_Amberley.AP.945680_09_AM_CZ0206_RMY2012C.zip")</f>
        <v>https://climate.onebuilding.org/WMO_Region_5_Southwest_Pacific/AUS_Australia/QLD_Queensland/AUS_QLD_Amberley.AP.945680_09_AM_CZ0206_RMY2012C.zip</v>
      </c>
    </row>
    <row r="29" spans="1:10" x14ac:dyDescent="0.25">
      <c r="A29" t="s">
        <v>10</v>
      </c>
      <c r="B29" t="s">
        <v>21</v>
      </c>
      <c r="C29" t="s">
        <v>51</v>
      </c>
      <c r="D29">
        <v>945780</v>
      </c>
      <c r="E29" t="s">
        <v>52</v>
      </c>
      <c r="F29">
        <v>-27.39</v>
      </c>
      <c r="G29">
        <v>153.13</v>
      </c>
      <c r="H29">
        <v>10</v>
      </c>
      <c r="I29">
        <v>10</v>
      </c>
      <c r="J29" t="str">
        <f>HYPERLINK("https://climate.onebuilding.org/WMO_Region_5_Southwest_Pacific/AUS_Australia/QLD_Queensland/AUS_QLD_Brisbane.Intl.AP.945780_10_BR_CZ0205_RMY2012A.zip")</f>
        <v>https://climate.onebuilding.org/WMO_Region_5_Southwest_Pacific/AUS_Australia/QLD_Queensland/AUS_QLD_Brisbane.Intl.AP.945780_10_BR_CZ0205_RMY2012A.zip</v>
      </c>
    </row>
    <row r="30" spans="1:10" x14ac:dyDescent="0.25">
      <c r="A30" t="s">
        <v>10</v>
      </c>
      <c r="B30" t="s">
        <v>21</v>
      </c>
      <c r="C30" t="s">
        <v>51</v>
      </c>
      <c r="D30">
        <v>945780</v>
      </c>
      <c r="E30" t="s">
        <v>53</v>
      </c>
      <c r="F30">
        <v>-27.39</v>
      </c>
      <c r="G30">
        <v>153.13</v>
      </c>
      <c r="H30">
        <v>10</v>
      </c>
      <c r="I30">
        <v>10</v>
      </c>
      <c r="J30" t="str">
        <f>HYPERLINK("https://climate.onebuilding.org/WMO_Region_5_Southwest_Pacific/AUS_Australia/QLD_Queensland/AUS_QLD_Brisbane.Intl.AP.945780_10_BR_CZ0205_RMY2012B.zip")</f>
        <v>https://climate.onebuilding.org/WMO_Region_5_Southwest_Pacific/AUS_Australia/QLD_Queensland/AUS_QLD_Brisbane.Intl.AP.945780_10_BR_CZ0205_RMY2012B.zip</v>
      </c>
    </row>
    <row r="31" spans="1:10" x14ac:dyDescent="0.25">
      <c r="A31" t="s">
        <v>10</v>
      </c>
      <c r="B31" t="s">
        <v>21</v>
      </c>
      <c r="C31" t="s">
        <v>51</v>
      </c>
      <c r="D31">
        <v>945780</v>
      </c>
      <c r="E31" t="s">
        <v>54</v>
      </c>
      <c r="F31">
        <v>-27.39</v>
      </c>
      <c r="G31">
        <v>153.13</v>
      </c>
      <c r="H31">
        <v>10</v>
      </c>
      <c r="I31">
        <v>10</v>
      </c>
      <c r="J31" t="str">
        <f>HYPERLINK("https://climate.onebuilding.org/WMO_Region_5_Southwest_Pacific/AUS_Australia/QLD_Queensland/AUS_QLD_Brisbane.Intl.AP.945780_10_BR_CZ0205_RMY2012C.zip")</f>
        <v>https://climate.onebuilding.org/WMO_Region_5_Southwest_Pacific/AUS_Australia/QLD_Queensland/AUS_QLD_Brisbane.Intl.AP.945780_10_BR_CZ0205_RMY2012C.zip</v>
      </c>
    </row>
    <row r="32" spans="1:10" x14ac:dyDescent="0.25">
      <c r="A32" t="s">
        <v>10</v>
      </c>
      <c r="B32" t="s">
        <v>42</v>
      </c>
      <c r="C32" t="s">
        <v>55</v>
      </c>
      <c r="D32">
        <v>947910</v>
      </c>
      <c r="E32" t="s">
        <v>56</v>
      </c>
      <c r="F32">
        <v>-30.31</v>
      </c>
      <c r="G32">
        <v>153.12</v>
      </c>
      <c r="H32">
        <v>10</v>
      </c>
      <c r="I32">
        <v>6</v>
      </c>
      <c r="J32" t="str">
        <f>HYPERLINK("https://climate.onebuilding.org/WMO_Region_5_Southwest_Pacific/AUS_Australia/NSW_New_South_Wales/AUS_NSW_Coffs.Harbour.AP.947910_11_CH_CZ0207_RMY2012A.zip")</f>
        <v>https://climate.onebuilding.org/WMO_Region_5_Southwest_Pacific/AUS_Australia/NSW_New_South_Wales/AUS_NSW_Coffs.Harbour.AP.947910_11_CH_CZ0207_RMY2012A.zip</v>
      </c>
    </row>
    <row r="33" spans="1:10" x14ac:dyDescent="0.25">
      <c r="A33" t="s">
        <v>10</v>
      </c>
      <c r="B33" t="s">
        <v>42</v>
      </c>
      <c r="C33" t="s">
        <v>55</v>
      </c>
      <c r="D33">
        <v>947910</v>
      </c>
      <c r="E33" t="s">
        <v>57</v>
      </c>
      <c r="F33">
        <v>-30.31</v>
      </c>
      <c r="G33">
        <v>153.12</v>
      </c>
      <c r="H33">
        <v>10</v>
      </c>
      <c r="I33">
        <v>6</v>
      </c>
      <c r="J33" t="str">
        <f>HYPERLINK("https://climate.onebuilding.org/WMO_Region_5_Southwest_Pacific/AUS_Australia/NSW_New_South_Wales/AUS_NSW_Coffs.Harbour.AP.947910_11_CH_CZ0207_RMY2012B.zip")</f>
        <v>https://climate.onebuilding.org/WMO_Region_5_Southwest_Pacific/AUS_Australia/NSW_New_South_Wales/AUS_NSW_Coffs.Harbour.AP.947910_11_CH_CZ0207_RMY2012B.zip</v>
      </c>
    </row>
    <row r="34" spans="1:10" x14ac:dyDescent="0.25">
      <c r="A34" t="s">
        <v>10</v>
      </c>
      <c r="B34" t="s">
        <v>42</v>
      </c>
      <c r="C34" t="s">
        <v>55</v>
      </c>
      <c r="D34">
        <v>947910</v>
      </c>
      <c r="E34" t="s">
        <v>58</v>
      </c>
      <c r="F34">
        <v>-30.31</v>
      </c>
      <c r="G34">
        <v>153.12</v>
      </c>
      <c r="H34">
        <v>10</v>
      </c>
      <c r="I34">
        <v>6</v>
      </c>
      <c r="J34" t="str">
        <f>HYPERLINK("https://climate.onebuilding.org/WMO_Region_5_Southwest_Pacific/AUS_Australia/NSW_New_South_Wales/AUS_NSW_Coffs.Harbour.AP.947910_11_CH_CZ0207_RMY2012C.zip")</f>
        <v>https://climate.onebuilding.org/WMO_Region_5_Southwest_Pacific/AUS_Australia/NSW_New_South_Wales/AUS_NSW_Coffs.Harbour.AP.947910_11_CH_CZ0207_RMY2012C.zip</v>
      </c>
    </row>
    <row r="35" spans="1:10" x14ac:dyDescent="0.25">
      <c r="A35" t="s">
        <v>10</v>
      </c>
      <c r="B35" t="s">
        <v>16</v>
      </c>
      <c r="C35" t="s">
        <v>59</v>
      </c>
      <c r="D35">
        <v>944030</v>
      </c>
      <c r="E35" t="s">
        <v>60</v>
      </c>
      <c r="F35">
        <v>-28.8</v>
      </c>
      <c r="G35">
        <v>114.7</v>
      </c>
      <c r="H35">
        <v>8</v>
      </c>
      <c r="I35">
        <v>35</v>
      </c>
      <c r="J35" t="str">
        <f>HYPERLINK("https://climate.onebuilding.org/WMO_Region_5_Southwest_Pacific/AUS_Australia/WA_Western_Australia/AUS_WA_Geraldton.AP.944030_12_GE_CZ0503_RMY2012A.zip")</f>
        <v>https://climate.onebuilding.org/WMO_Region_5_Southwest_Pacific/AUS_Australia/WA_Western_Australia/AUS_WA_Geraldton.AP.944030_12_GE_CZ0503_RMY2012A.zip</v>
      </c>
    </row>
    <row r="36" spans="1:10" x14ac:dyDescent="0.25">
      <c r="A36" t="s">
        <v>10</v>
      </c>
      <c r="B36" t="s">
        <v>16</v>
      </c>
      <c r="C36" t="s">
        <v>59</v>
      </c>
      <c r="D36">
        <v>944030</v>
      </c>
      <c r="E36" t="s">
        <v>61</v>
      </c>
      <c r="F36">
        <v>-28.8</v>
      </c>
      <c r="G36">
        <v>114.7</v>
      </c>
      <c r="H36">
        <v>8</v>
      </c>
      <c r="I36">
        <v>35</v>
      </c>
      <c r="J36" t="str">
        <f>HYPERLINK("https://climate.onebuilding.org/WMO_Region_5_Southwest_Pacific/AUS_Australia/WA_Western_Australia/AUS_WA_Geraldton.AP.944030_12_GE_CZ0503_RMY2012B.zip")</f>
        <v>https://climate.onebuilding.org/WMO_Region_5_Southwest_Pacific/AUS_Australia/WA_Western_Australia/AUS_WA_Geraldton.AP.944030_12_GE_CZ0503_RMY2012B.zip</v>
      </c>
    </row>
    <row r="37" spans="1:10" x14ac:dyDescent="0.25">
      <c r="A37" t="s">
        <v>10</v>
      </c>
      <c r="B37" t="s">
        <v>16</v>
      </c>
      <c r="C37" t="s">
        <v>59</v>
      </c>
      <c r="D37">
        <v>944030</v>
      </c>
      <c r="E37" t="s">
        <v>62</v>
      </c>
      <c r="F37">
        <v>-28.8</v>
      </c>
      <c r="G37">
        <v>114.7</v>
      </c>
      <c r="H37">
        <v>8</v>
      </c>
      <c r="I37">
        <v>35</v>
      </c>
      <c r="J37" t="str">
        <f>HYPERLINK("https://climate.onebuilding.org/WMO_Region_5_Southwest_Pacific/AUS_Australia/WA_Western_Australia/AUS_WA_Geraldton.AP.944030_12_GE_CZ0503_RMY2012C.zip")</f>
        <v>https://climate.onebuilding.org/WMO_Region_5_Southwest_Pacific/AUS_Australia/WA_Western_Australia/AUS_WA_Geraldton.AP.944030_12_GE_CZ0503_RMY2012C.zip</v>
      </c>
    </row>
    <row r="38" spans="1:10" x14ac:dyDescent="0.25">
      <c r="A38" t="s">
        <v>10</v>
      </c>
      <c r="B38" t="s">
        <v>16</v>
      </c>
      <c r="C38" t="s">
        <v>63</v>
      </c>
      <c r="D38">
        <v>946100</v>
      </c>
      <c r="E38" t="s">
        <v>64</v>
      </c>
      <c r="F38">
        <v>-31.93</v>
      </c>
      <c r="G38">
        <v>115.98</v>
      </c>
      <c r="H38">
        <v>8</v>
      </c>
      <c r="I38">
        <v>20</v>
      </c>
      <c r="J38" t="str">
        <f>HYPERLINK("https://climate.onebuilding.org/WMO_Region_5_Southwest_Pacific/AUS_Australia/WA_Western_Australia/AUS_WA_Perth.Intl.AP.946100_13_PE_CZ0505_RMY2012A.zip")</f>
        <v>https://climate.onebuilding.org/WMO_Region_5_Southwest_Pacific/AUS_Australia/WA_Western_Australia/AUS_WA_Perth.Intl.AP.946100_13_PE_CZ0505_RMY2012A.zip</v>
      </c>
    </row>
    <row r="39" spans="1:10" x14ac:dyDescent="0.25">
      <c r="A39" t="s">
        <v>10</v>
      </c>
      <c r="B39" t="s">
        <v>16</v>
      </c>
      <c r="C39" t="s">
        <v>63</v>
      </c>
      <c r="D39">
        <v>946100</v>
      </c>
      <c r="E39" t="s">
        <v>65</v>
      </c>
      <c r="F39">
        <v>-31.93</v>
      </c>
      <c r="G39">
        <v>115.98</v>
      </c>
      <c r="H39">
        <v>8</v>
      </c>
      <c r="I39">
        <v>20</v>
      </c>
      <c r="J39" t="str">
        <f>HYPERLINK("https://climate.onebuilding.org/WMO_Region_5_Southwest_Pacific/AUS_Australia/WA_Western_Australia/AUS_WA_Perth.Intl.AP.946100_13_PE_CZ0505_RMY2012B.zip")</f>
        <v>https://climate.onebuilding.org/WMO_Region_5_Southwest_Pacific/AUS_Australia/WA_Western_Australia/AUS_WA_Perth.Intl.AP.946100_13_PE_CZ0505_RMY2012B.zip</v>
      </c>
    </row>
    <row r="40" spans="1:10" x14ac:dyDescent="0.25">
      <c r="A40" t="s">
        <v>10</v>
      </c>
      <c r="B40" t="s">
        <v>16</v>
      </c>
      <c r="C40" t="s">
        <v>63</v>
      </c>
      <c r="D40">
        <v>946100</v>
      </c>
      <c r="E40" t="s">
        <v>66</v>
      </c>
      <c r="F40">
        <v>-31.93</v>
      </c>
      <c r="G40">
        <v>115.98</v>
      </c>
      <c r="H40">
        <v>8</v>
      </c>
      <c r="I40">
        <v>20</v>
      </c>
      <c r="J40" t="str">
        <f>HYPERLINK("https://climate.onebuilding.org/WMO_Region_5_Southwest_Pacific/AUS_Australia/WA_Western_Australia/AUS_WA_Perth.Intl.AP.946100_13_PE_CZ0505_RMY2012C.zip")</f>
        <v>https://climate.onebuilding.org/WMO_Region_5_Southwest_Pacific/AUS_Australia/WA_Western_Australia/AUS_WA_Perth.Intl.AP.946100_13_PE_CZ0505_RMY2012C.zip</v>
      </c>
    </row>
    <row r="41" spans="1:10" x14ac:dyDescent="0.25">
      <c r="A41" t="s">
        <v>10</v>
      </c>
      <c r="B41" t="s">
        <v>42</v>
      </c>
      <c r="C41" t="s">
        <v>67</v>
      </c>
      <c r="D41">
        <v>957730</v>
      </c>
      <c r="E41" t="s">
        <v>68</v>
      </c>
      <c r="F41">
        <v>-30.53</v>
      </c>
      <c r="G41">
        <v>151.62</v>
      </c>
      <c r="H41">
        <v>10</v>
      </c>
      <c r="I41">
        <v>1080</v>
      </c>
      <c r="J41" t="str">
        <f>HYPERLINK("https://climate.onebuilding.org/WMO_Region_5_Southwest_Pacific/AUS_Australia/NSW_New_South_Wales/AUS_NSW_Armidale.AP.957730_14_AA_CZ0701_RMY2012A.zip")</f>
        <v>https://climate.onebuilding.org/WMO_Region_5_Southwest_Pacific/AUS_Australia/NSW_New_South_Wales/AUS_NSW_Armidale.AP.957730_14_AA_CZ0701_RMY2012A.zip</v>
      </c>
    </row>
    <row r="42" spans="1:10" x14ac:dyDescent="0.25">
      <c r="A42" t="s">
        <v>10</v>
      </c>
      <c r="B42" t="s">
        <v>42</v>
      </c>
      <c r="C42" t="s">
        <v>67</v>
      </c>
      <c r="D42">
        <v>957730</v>
      </c>
      <c r="E42" t="s">
        <v>69</v>
      </c>
      <c r="F42">
        <v>-30.53</v>
      </c>
      <c r="G42">
        <v>151.62</v>
      </c>
      <c r="H42">
        <v>10</v>
      </c>
      <c r="I42">
        <v>1080</v>
      </c>
      <c r="J42" t="str">
        <f>HYPERLINK("https://climate.onebuilding.org/WMO_Region_5_Southwest_Pacific/AUS_Australia/NSW_New_South_Wales/AUS_NSW_Armidale.AP.957730_14_AA_CZ0701_RMY2012B.zip")</f>
        <v>https://climate.onebuilding.org/WMO_Region_5_Southwest_Pacific/AUS_Australia/NSW_New_South_Wales/AUS_NSW_Armidale.AP.957730_14_AA_CZ0701_RMY2012B.zip</v>
      </c>
    </row>
    <row r="43" spans="1:10" x14ac:dyDescent="0.25">
      <c r="A43" t="s">
        <v>10</v>
      </c>
      <c r="B43" t="s">
        <v>42</v>
      </c>
      <c r="C43" t="s">
        <v>67</v>
      </c>
      <c r="D43">
        <v>957730</v>
      </c>
      <c r="E43" t="s">
        <v>70</v>
      </c>
      <c r="F43">
        <v>-30.53</v>
      </c>
      <c r="G43">
        <v>151.62</v>
      </c>
      <c r="H43">
        <v>10</v>
      </c>
      <c r="I43">
        <v>1080</v>
      </c>
      <c r="J43" t="str">
        <f>HYPERLINK("https://climate.onebuilding.org/WMO_Region_5_Southwest_Pacific/AUS_Australia/NSW_New_South_Wales/AUS_NSW_Armidale.AP.957730_14_AA_CZ0701_RMY2012C.zip")</f>
        <v>https://climate.onebuilding.org/WMO_Region_5_Southwest_Pacific/AUS_Australia/NSW_New_South_Wales/AUS_NSW_Armidale.AP.957730_14_AA_CZ0701_RMY2012C.zip</v>
      </c>
    </row>
    <row r="44" spans="1:10" x14ac:dyDescent="0.25">
      <c r="A44" t="s">
        <v>10</v>
      </c>
      <c r="B44" t="s">
        <v>42</v>
      </c>
      <c r="C44" t="s">
        <v>71</v>
      </c>
      <c r="D44">
        <v>947760</v>
      </c>
      <c r="E44" t="s">
        <v>72</v>
      </c>
      <c r="F44">
        <v>-32.79</v>
      </c>
      <c r="G44">
        <v>151.84</v>
      </c>
      <c r="H44">
        <v>10</v>
      </c>
      <c r="I44">
        <v>8</v>
      </c>
      <c r="J44" t="str">
        <f>HYPERLINK("https://climate.onebuilding.org/WMO_Region_5_Southwest_Pacific/AUS_Australia/NSW_New_South_Wales/AUS_NSW_Newcastle.AP-RAAFB.Williamtown.947760_15_WE_CZ0509_RMY2012A.zip")</f>
        <v>https://climate.onebuilding.org/WMO_Region_5_Southwest_Pacific/AUS_Australia/NSW_New_South_Wales/AUS_NSW_Newcastle.AP-RAAFB.Williamtown.947760_15_WE_CZ0509_RMY2012A.zip</v>
      </c>
    </row>
    <row r="45" spans="1:10" x14ac:dyDescent="0.25">
      <c r="A45" t="s">
        <v>10</v>
      </c>
      <c r="B45" t="s">
        <v>42</v>
      </c>
      <c r="C45" t="s">
        <v>71</v>
      </c>
      <c r="D45">
        <v>947760</v>
      </c>
      <c r="E45" t="s">
        <v>73</v>
      </c>
      <c r="F45">
        <v>-32.79</v>
      </c>
      <c r="G45">
        <v>151.84</v>
      </c>
      <c r="H45">
        <v>10</v>
      </c>
      <c r="I45">
        <v>8</v>
      </c>
      <c r="J45" t="str">
        <f>HYPERLINK("https://climate.onebuilding.org/WMO_Region_5_Southwest_Pacific/AUS_Australia/NSW_New_South_Wales/AUS_NSW_Newcastle.AP-RAAFB.Williamtown.947760_15_WE_CZ0509_RMY2012B.zip")</f>
        <v>https://climate.onebuilding.org/WMO_Region_5_Southwest_Pacific/AUS_Australia/NSW_New_South_Wales/AUS_NSW_Newcastle.AP-RAAFB.Williamtown.947760_15_WE_CZ0509_RMY2012B.zip</v>
      </c>
    </row>
    <row r="46" spans="1:10" x14ac:dyDescent="0.25">
      <c r="A46" t="s">
        <v>10</v>
      </c>
      <c r="B46" t="s">
        <v>42</v>
      </c>
      <c r="C46" t="s">
        <v>71</v>
      </c>
      <c r="D46">
        <v>947760</v>
      </c>
      <c r="E46" t="s">
        <v>74</v>
      </c>
      <c r="F46">
        <v>-32.79</v>
      </c>
      <c r="G46">
        <v>151.84</v>
      </c>
      <c r="H46">
        <v>10</v>
      </c>
      <c r="I46">
        <v>8</v>
      </c>
      <c r="J46" t="str">
        <f>HYPERLINK("https://climate.onebuilding.org/WMO_Region_5_Southwest_Pacific/AUS_Australia/NSW_New_South_Wales/AUS_NSW_Newcastle.AP-RAAFB.Williamtown.947760_15_WE_CZ0509_RMY2012C.zip")</f>
        <v>https://climate.onebuilding.org/WMO_Region_5_Southwest_Pacific/AUS_Australia/NSW_New_South_Wales/AUS_NSW_Newcastle.AP-RAAFB.Williamtown.947760_15_WE_CZ0509_RMY2012C.zip</v>
      </c>
    </row>
    <row r="47" spans="1:10" x14ac:dyDescent="0.25">
      <c r="A47" t="s">
        <v>10</v>
      </c>
      <c r="B47" t="s">
        <v>75</v>
      </c>
      <c r="C47" t="s">
        <v>76</v>
      </c>
      <c r="D47">
        <v>946750</v>
      </c>
      <c r="E47" t="s">
        <v>77</v>
      </c>
      <c r="F47">
        <v>-34.92</v>
      </c>
      <c r="G47">
        <v>138.62</v>
      </c>
      <c r="H47">
        <v>9.5</v>
      </c>
      <c r="I47">
        <v>51</v>
      </c>
      <c r="J47" t="str">
        <f>HYPERLINK("https://climate.onebuilding.org/WMO_Region_5_Southwest_Pacific/AUS_Australia/SA_South_Australia/AUS_SA_Adelaide.946750_16_AD_CZ0514_RMY2012A.zip")</f>
        <v>https://climate.onebuilding.org/WMO_Region_5_Southwest_Pacific/AUS_Australia/SA_South_Australia/AUS_SA_Adelaide.946750_16_AD_CZ0514_RMY2012A.zip</v>
      </c>
    </row>
    <row r="48" spans="1:10" x14ac:dyDescent="0.25">
      <c r="A48" t="s">
        <v>10</v>
      </c>
      <c r="B48" t="s">
        <v>75</v>
      </c>
      <c r="C48" t="s">
        <v>76</v>
      </c>
      <c r="D48">
        <v>946750</v>
      </c>
      <c r="E48" t="s">
        <v>78</v>
      </c>
      <c r="F48">
        <v>-34.92</v>
      </c>
      <c r="G48">
        <v>138.62</v>
      </c>
      <c r="H48">
        <v>9.5</v>
      </c>
      <c r="I48">
        <v>51</v>
      </c>
      <c r="J48" t="str">
        <f>HYPERLINK("https://climate.onebuilding.org/WMO_Region_5_Southwest_Pacific/AUS_Australia/SA_South_Australia/AUS_SA_Adelaide.946750_16_AD_CZ0514_RMY2012B.zip")</f>
        <v>https://climate.onebuilding.org/WMO_Region_5_Southwest_Pacific/AUS_Australia/SA_South_Australia/AUS_SA_Adelaide.946750_16_AD_CZ0514_RMY2012B.zip</v>
      </c>
    </row>
    <row r="49" spans="1:10" x14ac:dyDescent="0.25">
      <c r="A49" t="s">
        <v>10</v>
      </c>
      <c r="B49" t="s">
        <v>75</v>
      </c>
      <c r="C49" t="s">
        <v>76</v>
      </c>
      <c r="D49">
        <v>946750</v>
      </c>
      <c r="E49" t="s">
        <v>79</v>
      </c>
      <c r="F49">
        <v>-34.92</v>
      </c>
      <c r="G49">
        <v>138.62</v>
      </c>
      <c r="H49">
        <v>9.5</v>
      </c>
      <c r="I49">
        <v>51</v>
      </c>
      <c r="J49" t="str">
        <f>HYPERLINK("https://climate.onebuilding.org/WMO_Region_5_Southwest_Pacific/AUS_Australia/SA_South_Australia/AUS_SA_Adelaide.946750_16_AD_CZ0514_RMY2012C.zip")</f>
        <v>https://climate.onebuilding.org/WMO_Region_5_Southwest_Pacific/AUS_Australia/SA_South_Australia/AUS_SA_Adelaide.946750_16_AD_CZ0514_RMY2012C.zip</v>
      </c>
    </row>
    <row r="50" spans="1:10" x14ac:dyDescent="0.25">
      <c r="A50" t="s">
        <v>10</v>
      </c>
      <c r="B50" t="s">
        <v>42</v>
      </c>
      <c r="C50" t="s">
        <v>80</v>
      </c>
      <c r="D50">
        <v>947680</v>
      </c>
      <c r="E50" t="s">
        <v>81</v>
      </c>
      <c r="F50">
        <v>-33.86</v>
      </c>
      <c r="G50">
        <v>151.21</v>
      </c>
      <c r="H50">
        <v>10</v>
      </c>
      <c r="I50">
        <v>40</v>
      </c>
      <c r="J50" t="str">
        <f>HYPERLINK("https://climate.onebuilding.org/WMO_Region_5_Southwest_Pacific/AUS_Australia/NSW_New_South_Wales/AUS_NSW_Sydney.RO-Observatory.Hill.947680_17_SY_CZ0512_RMY2012A.zip")</f>
        <v>https://climate.onebuilding.org/WMO_Region_5_Southwest_Pacific/AUS_Australia/NSW_New_South_Wales/AUS_NSW_Sydney.RO-Observatory.Hill.947680_17_SY_CZ0512_RMY2012A.zip</v>
      </c>
    </row>
    <row r="51" spans="1:10" x14ac:dyDescent="0.25">
      <c r="A51" t="s">
        <v>10</v>
      </c>
      <c r="B51" t="s">
        <v>42</v>
      </c>
      <c r="C51" t="s">
        <v>80</v>
      </c>
      <c r="D51">
        <v>947680</v>
      </c>
      <c r="E51" t="s">
        <v>82</v>
      </c>
      <c r="F51">
        <v>-33.86</v>
      </c>
      <c r="G51">
        <v>151.21</v>
      </c>
      <c r="H51">
        <v>10</v>
      </c>
      <c r="I51">
        <v>40</v>
      </c>
      <c r="J51" t="str">
        <f>HYPERLINK("https://climate.onebuilding.org/WMO_Region_5_Southwest_Pacific/AUS_Australia/NSW_New_South_Wales/AUS_NSW_Sydney.RO-Observatory.Hill.947680_17_SY_CZ0512_RMY2012B.zip")</f>
        <v>https://climate.onebuilding.org/WMO_Region_5_Southwest_Pacific/AUS_Australia/NSW_New_South_Wales/AUS_NSW_Sydney.RO-Observatory.Hill.947680_17_SY_CZ0512_RMY2012B.zip</v>
      </c>
    </row>
    <row r="52" spans="1:10" x14ac:dyDescent="0.25">
      <c r="A52" t="s">
        <v>10</v>
      </c>
      <c r="B52" t="s">
        <v>42</v>
      </c>
      <c r="C52" t="s">
        <v>80</v>
      </c>
      <c r="D52">
        <v>947680</v>
      </c>
      <c r="E52" t="s">
        <v>83</v>
      </c>
      <c r="F52">
        <v>-33.86</v>
      </c>
      <c r="G52">
        <v>151.21</v>
      </c>
      <c r="H52">
        <v>10</v>
      </c>
      <c r="I52">
        <v>40</v>
      </c>
      <c r="J52" t="str">
        <f>HYPERLINK("https://climate.onebuilding.org/WMO_Region_5_Southwest_Pacific/AUS_Australia/NSW_New_South_Wales/AUS_NSW_Sydney.RO-Observatory.Hill.947680_17_SY_CZ0512_RMY2012C.zip")</f>
        <v>https://climate.onebuilding.org/WMO_Region_5_Southwest_Pacific/AUS_Australia/NSW_New_South_Wales/AUS_NSW_Sydney.RO-Observatory.Hill.947680_17_SY_CZ0512_RMY2012C.zip</v>
      </c>
    </row>
    <row r="53" spans="1:10" x14ac:dyDescent="0.25">
      <c r="A53" t="s">
        <v>10</v>
      </c>
      <c r="B53" t="s">
        <v>42</v>
      </c>
      <c r="C53" t="s">
        <v>84</v>
      </c>
      <c r="D53">
        <v>947500</v>
      </c>
      <c r="E53" t="s">
        <v>85</v>
      </c>
      <c r="F53">
        <v>-34.950000000000003</v>
      </c>
      <c r="G53">
        <v>150.54</v>
      </c>
      <c r="H53">
        <v>10</v>
      </c>
      <c r="I53">
        <v>105</v>
      </c>
      <c r="J53" t="str">
        <f>HYPERLINK("https://climate.onebuilding.org/WMO_Region_5_Southwest_Pacific/AUS_Australia/NSW_New_South_Wales/AUS_NSW_Nowra.AP.947500_18_NO_CZ0604_RMY2012A.zip")</f>
        <v>https://climate.onebuilding.org/WMO_Region_5_Southwest_Pacific/AUS_Australia/NSW_New_South_Wales/AUS_NSW_Nowra.AP.947500_18_NO_CZ0604_RMY2012A.zip</v>
      </c>
    </row>
    <row r="54" spans="1:10" x14ac:dyDescent="0.25">
      <c r="A54" t="s">
        <v>10</v>
      </c>
      <c r="B54" t="s">
        <v>42</v>
      </c>
      <c r="C54" t="s">
        <v>84</v>
      </c>
      <c r="D54">
        <v>947500</v>
      </c>
      <c r="E54" t="s">
        <v>86</v>
      </c>
      <c r="F54">
        <v>-34.950000000000003</v>
      </c>
      <c r="G54">
        <v>150.54</v>
      </c>
      <c r="H54">
        <v>10</v>
      </c>
      <c r="I54">
        <v>105</v>
      </c>
      <c r="J54" t="str">
        <f>HYPERLINK("https://climate.onebuilding.org/WMO_Region_5_Southwest_Pacific/AUS_Australia/NSW_New_South_Wales/AUS_NSW_Nowra.AP.947500_18_NO_CZ0604_RMY2012B.zip")</f>
        <v>https://climate.onebuilding.org/WMO_Region_5_Southwest_Pacific/AUS_Australia/NSW_New_South_Wales/AUS_NSW_Nowra.AP.947500_18_NO_CZ0604_RMY2012B.zip</v>
      </c>
    </row>
    <row r="55" spans="1:10" x14ac:dyDescent="0.25">
      <c r="A55" t="s">
        <v>10</v>
      </c>
      <c r="B55" t="s">
        <v>42</v>
      </c>
      <c r="C55" t="s">
        <v>84</v>
      </c>
      <c r="D55">
        <v>947500</v>
      </c>
      <c r="E55" t="s">
        <v>87</v>
      </c>
      <c r="F55">
        <v>-34.950000000000003</v>
      </c>
      <c r="G55">
        <v>150.54</v>
      </c>
      <c r="H55">
        <v>10</v>
      </c>
      <c r="I55">
        <v>105</v>
      </c>
      <c r="J55" t="str">
        <f>HYPERLINK("https://climate.onebuilding.org/WMO_Region_5_Southwest_Pacific/AUS_Australia/NSW_New_South_Wales/AUS_NSW_Nowra.AP.947500_18_NO_CZ0604_RMY2012C.zip")</f>
        <v>https://climate.onebuilding.org/WMO_Region_5_Southwest_Pacific/AUS_Australia/NSW_New_South_Wales/AUS_NSW_Nowra.AP.947500_18_NO_CZ0604_RMY2012C.zip</v>
      </c>
    </row>
    <row r="56" spans="1:10" x14ac:dyDescent="0.25">
      <c r="A56" t="s">
        <v>10</v>
      </c>
      <c r="B56" t="s">
        <v>21</v>
      </c>
      <c r="C56" t="s">
        <v>88</v>
      </c>
      <c r="D56">
        <v>945100</v>
      </c>
      <c r="E56" t="s">
        <v>89</v>
      </c>
      <c r="F56">
        <v>-26.41</v>
      </c>
      <c r="G56">
        <v>146.26</v>
      </c>
      <c r="H56">
        <v>10</v>
      </c>
      <c r="I56">
        <v>303</v>
      </c>
      <c r="J56" t="str">
        <f>HYPERLINK("https://climate.onebuilding.org/WMO_Region_5_Southwest_Pacific/AUS_Australia/QLD_Queensland/AUS_QLD_Charleville.AP.945100_19_CV_CZ0310_RMY2012A.zip")</f>
        <v>https://climate.onebuilding.org/WMO_Region_5_Southwest_Pacific/AUS_Australia/QLD_Queensland/AUS_QLD_Charleville.AP.945100_19_CV_CZ0310_RMY2012A.zip</v>
      </c>
    </row>
    <row r="57" spans="1:10" x14ac:dyDescent="0.25">
      <c r="A57" t="s">
        <v>10</v>
      </c>
      <c r="B57" t="s">
        <v>21</v>
      </c>
      <c r="C57" t="s">
        <v>88</v>
      </c>
      <c r="D57">
        <v>945100</v>
      </c>
      <c r="E57" t="s">
        <v>90</v>
      </c>
      <c r="F57">
        <v>-26.41</v>
      </c>
      <c r="G57">
        <v>146.26</v>
      </c>
      <c r="H57">
        <v>10</v>
      </c>
      <c r="I57">
        <v>303</v>
      </c>
      <c r="J57" t="str">
        <f>HYPERLINK("https://climate.onebuilding.org/WMO_Region_5_Southwest_Pacific/AUS_Australia/QLD_Queensland/AUS_QLD_Charleville.AP.945100_19_CV_CZ0310_RMY2012B.zip")</f>
        <v>https://climate.onebuilding.org/WMO_Region_5_Southwest_Pacific/AUS_Australia/QLD_Queensland/AUS_QLD_Charleville.AP.945100_19_CV_CZ0310_RMY2012B.zip</v>
      </c>
    </row>
    <row r="58" spans="1:10" x14ac:dyDescent="0.25">
      <c r="A58" t="s">
        <v>10</v>
      </c>
      <c r="B58" t="s">
        <v>21</v>
      </c>
      <c r="C58" t="s">
        <v>88</v>
      </c>
      <c r="D58">
        <v>945100</v>
      </c>
      <c r="E58" t="s">
        <v>91</v>
      </c>
      <c r="F58">
        <v>-26.41</v>
      </c>
      <c r="G58">
        <v>146.26</v>
      </c>
      <c r="H58">
        <v>10</v>
      </c>
      <c r="I58">
        <v>303</v>
      </c>
      <c r="J58" t="str">
        <f>HYPERLINK("https://climate.onebuilding.org/WMO_Region_5_Southwest_Pacific/AUS_Australia/QLD_Queensland/AUS_QLD_Charleville.AP.945100_19_CV_CZ0310_RMY2012C.zip")</f>
        <v>https://climate.onebuilding.org/WMO_Region_5_Southwest_Pacific/AUS_Australia/QLD_Queensland/AUS_QLD_Charleville.AP.945100_19_CV_CZ0310_RMY2012C.zip</v>
      </c>
    </row>
    <row r="59" spans="1:10" x14ac:dyDescent="0.25">
      <c r="A59" t="s">
        <v>10</v>
      </c>
      <c r="B59" t="s">
        <v>42</v>
      </c>
      <c r="C59" t="s">
        <v>92</v>
      </c>
      <c r="D59">
        <v>949100</v>
      </c>
      <c r="E59" t="s">
        <v>93</v>
      </c>
      <c r="F59">
        <v>-35.159999999999997</v>
      </c>
      <c r="G59">
        <v>147.46</v>
      </c>
      <c r="H59">
        <v>10</v>
      </c>
      <c r="I59">
        <v>213</v>
      </c>
      <c r="J59" t="str">
        <f>HYPERLINK("https://climate.onebuilding.org/WMO_Region_5_Southwest_Pacific/AUS_Australia/NSW_New_South_Wales/AUS_NSW_RAAF.Wagga.949100_20_WA_CZ0414_RMY2012A.zip")</f>
        <v>https://climate.onebuilding.org/WMO_Region_5_Southwest_Pacific/AUS_Australia/NSW_New_South_Wales/AUS_NSW_RAAF.Wagga.949100_20_WA_CZ0414_RMY2012A.zip</v>
      </c>
    </row>
    <row r="60" spans="1:10" x14ac:dyDescent="0.25">
      <c r="A60" t="s">
        <v>10</v>
      </c>
      <c r="B60" t="s">
        <v>42</v>
      </c>
      <c r="C60" t="s">
        <v>92</v>
      </c>
      <c r="D60">
        <v>949100</v>
      </c>
      <c r="E60" t="s">
        <v>94</v>
      </c>
      <c r="F60">
        <v>-35.159999999999997</v>
      </c>
      <c r="G60">
        <v>147.46</v>
      </c>
      <c r="H60">
        <v>10</v>
      </c>
      <c r="I60">
        <v>213</v>
      </c>
      <c r="J60" t="str">
        <f>HYPERLINK("https://climate.onebuilding.org/WMO_Region_5_Southwest_Pacific/AUS_Australia/NSW_New_South_Wales/AUS_NSW_RAAF.Wagga.949100_20_WA_CZ0414_RMY2012B.zip")</f>
        <v>https://climate.onebuilding.org/WMO_Region_5_Southwest_Pacific/AUS_Australia/NSW_New_South_Wales/AUS_NSW_RAAF.Wagga.949100_20_WA_CZ0414_RMY2012B.zip</v>
      </c>
    </row>
    <row r="61" spans="1:10" x14ac:dyDescent="0.25">
      <c r="A61" t="s">
        <v>10</v>
      </c>
      <c r="B61" t="s">
        <v>42</v>
      </c>
      <c r="C61" t="s">
        <v>92</v>
      </c>
      <c r="D61">
        <v>949100</v>
      </c>
      <c r="E61" t="s">
        <v>95</v>
      </c>
      <c r="F61">
        <v>-35.159999999999997</v>
      </c>
      <c r="G61">
        <v>147.46</v>
      </c>
      <c r="H61">
        <v>10</v>
      </c>
      <c r="I61">
        <v>213</v>
      </c>
      <c r="J61" t="str">
        <f>HYPERLINK("https://climate.onebuilding.org/WMO_Region_5_Southwest_Pacific/AUS_Australia/NSW_New_South_Wales/AUS_NSW_RAAF.Wagga.949100_20_WA_CZ0414_RMY2012C.zip")</f>
        <v>https://climate.onebuilding.org/WMO_Region_5_Southwest_Pacific/AUS_Australia/NSW_New_South_Wales/AUS_NSW_RAAF.Wagga.949100_20_WA_CZ0414_RMY2012C.zip</v>
      </c>
    </row>
    <row r="62" spans="1:10" x14ac:dyDescent="0.25">
      <c r="A62" t="s">
        <v>10</v>
      </c>
      <c r="B62" t="s">
        <v>96</v>
      </c>
      <c r="C62" t="s">
        <v>97</v>
      </c>
      <c r="D62">
        <v>948680</v>
      </c>
      <c r="E62" t="s">
        <v>98</v>
      </c>
      <c r="F62">
        <v>-37.81</v>
      </c>
      <c r="G62">
        <v>144.97</v>
      </c>
      <c r="H62">
        <v>10</v>
      </c>
      <c r="I62">
        <v>32</v>
      </c>
      <c r="J62" t="str">
        <f>HYPERLINK("https://climate.onebuilding.org/WMO_Region_5_Southwest_Pacific/AUS_Australia/VIC_Victoria/AUS_VIC_Melbourne.RO.948680_21_ME_CZ0609_RMY2012A.zip")</f>
        <v>https://climate.onebuilding.org/WMO_Region_5_Southwest_Pacific/AUS_Australia/VIC_Victoria/AUS_VIC_Melbourne.RO.948680_21_ME_CZ0609_RMY2012A.zip</v>
      </c>
    </row>
    <row r="63" spans="1:10" x14ac:dyDescent="0.25">
      <c r="A63" t="s">
        <v>10</v>
      </c>
      <c r="B63" t="s">
        <v>96</v>
      </c>
      <c r="C63" t="s">
        <v>97</v>
      </c>
      <c r="D63">
        <v>948680</v>
      </c>
      <c r="E63" t="s">
        <v>99</v>
      </c>
      <c r="F63">
        <v>-37.81</v>
      </c>
      <c r="G63">
        <v>144.97</v>
      </c>
      <c r="H63">
        <v>10</v>
      </c>
      <c r="I63">
        <v>32</v>
      </c>
      <c r="J63" t="str">
        <f>HYPERLINK("https://climate.onebuilding.org/WMO_Region_5_Southwest_Pacific/AUS_Australia/VIC_Victoria/AUS_VIC_Melbourne.RO.948680_21_ME_CZ0609_RMY2012B.zip")</f>
        <v>https://climate.onebuilding.org/WMO_Region_5_Southwest_Pacific/AUS_Australia/VIC_Victoria/AUS_VIC_Melbourne.RO.948680_21_ME_CZ0609_RMY2012B.zip</v>
      </c>
    </row>
    <row r="64" spans="1:10" x14ac:dyDescent="0.25">
      <c r="A64" t="s">
        <v>10</v>
      </c>
      <c r="B64" t="s">
        <v>96</v>
      </c>
      <c r="C64" t="s">
        <v>97</v>
      </c>
      <c r="D64">
        <v>948680</v>
      </c>
      <c r="E64" t="s">
        <v>100</v>
      </c>
      <c r="F64">
        <v>-37.81</v>
      </c>
      <c r="G64">
        <v>144.97</v>
      </c>
      <c r="H64">
        <v>10</v>
      </c>
      <c r="I64">
        <v>32</v>
      </c>
      <c r="J64" t="str">
        <f>HYPERLINK("https://climate.onebuilding.org/WMO_Region_5_Southwest_Pacific/AUS_Australia/VIC_Victoria/AUS_VIC_Melbourne.RO.948680_21_ME_CZ0609_RMY2012C.zip")</f>
        <v>https://climate.onebuilding.org/WMO_Region_5_Southwest_Pacific/AUS_Australia/VIC_Victoria/AUS_VIC_Melbourne.RO.948680_21_ME_CZ0609_RMY2012C.zip</v>
      </c>
    </row>
    <row r="65" spans="1:10" x14ac:dyDescent="0.25">
      <c r="A65" t="s">
        <v>10</v>
      </c>
      <c r="B65" t="s">
        <v>96</v>
      </c>
      <c r="C65" t="s">
        <v>101</v>
      </c>
      <c r="D65">
        <v>949070</v>
      </c>
      <c r="E65" t="s">
        <v>102</v>
      </c>
      <c r="F65">
        <v>-38.119999999999997</v>
      </c>
      <c r="G65">
        <v>147.13</v>
      </c>
      <c r="H65">
        <v>10</v>
      </c>
      <c r="I65">
        <v>8</v>
      </c>
      <c r="J65" t="str">
        <f>HYPERLINK("https://climate.onebuilding.org/WMO_Region_5_Southwest_Pacific/AUS_Australia/VIC_Victoria/AUS_VIC_RAAF.East.Sale.949070_22_SE_CZ0612_RMY2012A.zip")</f>
        <v>https://climate.onebuilding.org/WMO_Region_5_Southwest_Pacific/AUS_Australia/VIC_Victoria/AUS_VIC_RAAF.East.Sale.949070_22_SE_CZ0612_RMY2012A.zip</v>
      </c>
    </row>
    <row r="66" spans="1:10" x14ac:dyDescent="0.25">
      <c r="A66" t="s">
        <v>10</v>
      </c>
      <c r="B66" t="s">
        <v>96</v>
      </c>
      <c r="C66" t="s">
        <v>101</v>
      </c>
      <c r="D66">
        <v>949070</v>
      </c>
      <c r="E66" t="s">
        <v>103</v>
      </c>
      <c r="F66">
        <v>-38.119999999999997</v>
      </c>
      <c r="G66">
        <v>147.13</v>
      </c>
      <c r="H66">
        <v>10</v>
      </c>
      <c r="I66">
        <v>8</v>
      </c>
      <c r="J66" t="str">
        <f>HYPERLINK("https://climate.onebuilding.org/WMO_Region_5_Southwest_Pacific/AUS_Australia/VIC_Victoria/AUS_VIC_RAAF.East.Sale.949070_22_SE_CZ0612_RMY2012B.zip")</f>
        <v>https://climate.onebuilding.org/WMO_Region_5_Southwest_Pacific/AUS_Australia/VIC_Victoria/AUS_VIC_RAAF.East.Sale.949070_22_SE_CZ0612_RMY2012B.zip</v>
      </c>
    </row>
    <row r="67" spans="1:10" x14ac:dyDescent="0.25">
      <c r="A67" t="s">
        <v>10</v>
      </c>
      <c r="B67" t="s">
        <v>96</v>
      </c>
      <c r="C67" t="s">
        <v>101</v>
      </c>
      <c r="D67">
        <v>949070</v>
      </c>
      <c r="E67" t="s">
        <v>104</v>
      </c>
      <c r="F67">
        <v>-38.119999999999997</v>
      </c>
      <c r="G67">
        <v>147.13</v>
      </c>
      <c r="H67">
        <v>10</v>
      </c>
      <c r="I67">
        <v>8</v>
      </c>
      <c r="J67" t="str">
        <f>HYPERLINK("https://climate.onebuilding.org/WMO_Region_5_Southwest_Pacific/AUS_Australia/VIC_Victoria/AUS_VIC_RAAF.East.Sale.949070_22_SE_CZ0612_RMY2012C.zip")</f>
        <v>https://climate.onebuilding.org/WMO_Region_5_Southwest_Pacific/AUS_Australia/VIC_Victoria/AUS_VIC_RAAF.East.Sale.949070_22_SE_CZ0612_RMY2012C.zip</v>
      </c>
    </row>
    <row r="68" spans="1:10" x14ac:dyDescent="0.25">
      <c r="A68" t="s">
        <v>10</v>
      </c>
      <c r="B68" t="s">
        <v>105</v>
      </c>
      <c r="C68" t="s">
        <v>106</v>
      </c>
      <c r="D68">
        <v>949690</v>
      </c>
      <c r="E68" t="s">
        <v>107</v>
      </c>
      <c r="F68">
        <v>-41.42</v>
      </c>
      <c r="G68">
        <v>147.12</v>
      </c>
      <c r="H68">
        <v>10</v>
      </c>
      <c r="I68">
        <v>5</v>
      </c>
      <c r="J68" t="str">
        <f>HYPERLINK("https://climate.onebuilding.org/WMO_Region_5_Southwest_Pacific/AUS_Australia/TAS_Tasmania/AUS_TAS_Launceston-Ti.Tree.Bend.949690_23_LT_CZ0707_RMY2012A.zip")</f>
        <v>https://climate.onebuilding.org/WMO_Region_5_Southwest_Pacific/AUS_Australia/TAS_Tasmania/AUS_TAS_Launceston-Ti.Tree.Bend.949690_23_LT_CZ0707_RMY2012A.zip</v>
      </c>
    </row>
    <row r="69" spans="1:10" x14ac:dyDescent="0.25">
      <c r="A69" t="s">
        <v>10</v>
      </c>
      <c r="B69" t="s">
        <v>105</v>
      </c>
      <c r="C69" t="s">
        <v>106</v>
      </c>
      <c r="D69">
        <v>949690</v>
      </c>
      <c r="E69" t="s">
        <v>108</v>
      </c>
      <c r="F69">
        <v>-41.42</v>
      </c>
      <c r="G69">
        <v>147.12</v>
      </c>
      <c r="H69">
        <v>10</v>
      </c>
      <c r="I69">
        <v>5</v>
      </c>
      <c r="J69" t="str">
        <f>HYPERLINK("https://climate.onebuilding.org/WMO_Region_5_Southwest_Pacific/AUS_Australia/TAS_Tasmania/AUS_TAS_Launceston-Ti.Tree.Bend.949690_23_LT_CZ0707_RMY2012B.zip")</f>
        <v>https://climate.onebuilding.org/WMO_Region_5_Southwest_Pacific/AUS_Australia/TAS_Tasmania/AUS_TAS_Launceston-Ti.Tree.Bend.949690_23_LT_CZ0707_RMY2012B.zip</v>
      </c>
    </row>
    <row r="70" spans="1:10" x14ac:dyDescent="0.25">
      <c r="A70" t="s">
        <v>10</v>
      </c>
      <c r="B70" t="s">
        <v>105</v>
      </c>
      <c r="C70" t="s">
        <v>106</v>
      </c>
      <c r="D70">
        <v>949690</v>
      </c>
      <c r="E70" t="s">
        <v>109</v>
      </c>
      <c r="F70">
        <v>-41.42</v>
      </c>
      <c r="G70">
        <v>147.12</v>
      </c>
      <c r="H70">
        <v>10</v>
      </c>
      <c r="I70">
        <v>5</v>
      </c>
      <c r="J70" t="str">
        <f>HYPERLINK("https://climate.onebuilding.org/WMO_Region_5_Southwest_Pacific/AUS_Australia/TAS_Tasmania/AUS_TAS_Launceston-Ti.Tree.Bend.949690_23_LT_CZ0707_RMY2012C.zip")</f>
        <v>https://climate.onebuilding.org/WMO_Region_5_Southwest_Pacific/AUS_Australia/TAS_Tasmania/AUS_TAS_Launceston-Ti.Tree.Bend.949690_23_LT_CZ0707_RMY2012C.zip</v>
      </c>
    </row>
    <row r="71" spans="1:10" x14ac:dyDescent="0.25">
      <c r="A71" t="s">
        <v>10</v>
      </c>
      <c r="B71" t="s">
        <v>110</v>
      </c>
      <c r="C71" t="s">
        <v>111</v>
      </c>
      <c r="D71">
        <v>949260</v>
      </c>
      <c r="E71" t="s">
        <v>112</v>
      </c>
      <c r="F71">
        <v>-35.31</v>
      </c>
      <c r="G71">
        <v>149.19999999999999</v>
      </c>
      <c r="H71">
        <v>10</v>
      </c>
      <c r="I71">
        <v>580</v>
      </c>
      <c r="J71" t="str">
        <f>HYPERLINK("https://climate.onebuilding.org/WMO_Region_5_Southwest_Pacific/AUS_Australia/ACT_Australian_Capital_Territory/AUS_ACT_Canberra.Intl.AP.949260_24_CA_CZ0703_RMY2012A.zip")</f>
        <v>https://climate.onebuilding.org/WMO_Region_5_Southwest_Pacific/AUS_Australia/ACT_Australian_Capital_Territory/AUS_ACT_Canberra.Intl.AP.949260_24_CA_CZ0703_RMY2012A.zip</v>
      </c>
    </row>
    <row r="72" spans="1:10" x14ac:dyDescent="0.25">
      <c r="A72" t="s">
        <v>10</v>
      </c>
      <c r="B72" t="s">
        <v>110</v>
      </c>
      <c r="C72" t="s">
        <v>111</v>
      </c>
      <c r="D72">
        <v>949260</v>
      </c>
      <c r="E72" t="s">
        <v>113</v>
      </c>
      <c r="F72">
        <v>-35.31</v>
      </c>
      <c r="G72">
        <v>149.19999999999999</v>
      </c>
      <c r="H72">
        <v>10</v>
      </c>
      <c r="I72">
        <v>580</v>
      </c>
      <c r="J72" t="str">
        <f>HYPERLINK("https://climate.onebuilding.org/WMO_Region_5_Southwest_Pacific/AUS_Australia/ACT_Australian_Capital_Territory/AUS_ACT_Canberra.Intl.AP.949260_24_CA_CZ0703_RMY2012B.zip")</f>
        <v>https://climate.onebuilding.org/WMO_Region_5_Southwest_Pacific/AUS_Australia/ACT_Australian_Capital_Territory/AUS_ACT_Canberra.Intl.AP.949260_24_CA_CZ0703_RMY2012B.zip</v>
      </c>
    </row>
    <row r="73" spans="1:10" x14ac:dyDescent="0.25">
      <c r="A73" t="s">
        <v>10</v>
      </c>
      <c r="B73" t="s">
        <v>110</v>
      </c>
      <c r="C73" t="s">
        <v>111</v>
      </c>
      <c r="D73">
        <v>949260</v>
      </c>
      <c r="E73" t="s">
        <v>114</v>
      </c>
      <c r="F73">
        <v>-35.31</v>
      </c>
      <c r="G73">
        <v>149.19999999999999</v>
      </c>
      <c r="H73">
        <v>10</v>
      </c>
      <c r="I73">
        <v>580</v>
      </c>
      <c r="J73" t="str">
        <f>HYPERLINK("https://climate.onebuilding.org/WMO_Region_5_Southwest_Pacific/AUS_Australia/ACT_Australian_Capital_Territory/AUS_ACT_Canberra.Intl.AP.949260_24_CA_CZ0703_RMY2012C.zip")</f>
        <v>https://climate.onebuilding.org/WMO_Region_5_Southwest_Pacific/AUS_Australia/ACT_Australian_Capital_Territory/AUS_ACT_Canberra.Intl.AP.949260_24_CA_CZ0703_RMY2012C.zip</v>
      </c>
    </row>
    <row r="74" spans="1:10" x14ac:dyDescent="0.25">
      <c r="A74" t="s">
        <v>10</v>
      </c>
      <c r="B74" t="s">
        <v>42</v>
      </c>
      <c r="C74" t="s">
        <v>115</v>
      </c>
      <c r="D74">
        <v>959160</v>
      </c>
      <c r="E74" t="s">
        <v>116</v>
      </c>
      <c r="F74">
        <v>-35.94</v>
      </c>
      <c r="G74">
        <v>148.38</v>
      </c>
      <c r="H74">
        <v>10</v>
      </c>
      <c r="I74">
        <v>1482</v>
      </c>
      <c r="J74" t="str">
        <f>HYPERLINK("https://climate.onebuilding.org/WMO_Region_5_Southwest_Pacific/AUS_Australia/NSW_New_South_Wales/AUS_NSW_Cabramurra.AP.959160_25_CM_CZ0801_RMY2012A.zip")</f>
        <v>https://climate.onebuilding.org/WMO_Region_5_Southwest_Pacific/AUS_Australia/NSW_New_South_Wales/AUS_NSW_Cabramurra.AP.959160_25_CM_CZ0801_RMY2012A.zip</v>
      </c>
    </row>
    <row r="75" spans="1:10" x14ac:dyDescent="0.25">
      <c r="A75" t="s">
        <v>10</v>
      </c>
      <c r="B75" t="s">
        <v>42</v>
      </c>
      <c r="C75" t="s">
        <v>115</v>
      </c>
      <c r="D75">
        <v>959160</v>
      </c>
      <c r="E75" t="s">
        <v>117</v>
      </c>
      <c r="F75">
        <v>-35.94</v>
      </c>
      <c r="G75">
        <v>148.38</v>
      </c>
      <c r="H75">
        <v>10</v>
      </c>
      <c r="I75">
        <v>1482</v>
      </c>
      <c r="J75" t="str">
        <f>HYPERLINK("https://climate.onebuilding.org/WMO_Region_5_Southwest_Pacific/AUS_Australia/NSW_New_South_Wales/AUS_NSW_Cabramurra.AP.959160_25_CM_CZ0801_RMY2012B.zip")</f>
        <v>https://climate.onebuilding.org/WMO_Region_5_Southwest_Pacific/AUS_Australia/NSW_New_South_Wales/AUS_NSW_Cabramurra.AP.959160_25_CM_CZ0801_RMY2012B.zip</v>
      </c>
    </row>
    <row r="76" spans="1:10" x14ac:dyDescent="0.25">
      <c r="A76" t="s">
        <v>10</v>
      </c>
      <c r="B76" t="s">
        <v>42</v>
      </c>
      <c r="C76" t="s">
        <v>115</v>
      </c>
      <c r="D76">
        <v>959160</v>
      </c>
      <c r="E76" t="s">
        <v>118</v>
      </c>
      <c r="F76">
        <v>-35.94</v>
      </c>
      <c r="G76">
        <v>148.38</v>
      </c>
      <c r="H76">
        <v>10</v>
      </c>
      <c r="I76">
        <v>1482</v>
      </c>
      <c r="J76" t="str">
        <f>HYPERLINK("https://climate.onebuilding.org/WMO_Region_5_Southwest_Pacific/AUS_Australia/NSW_New_South_Wales/AUS_NSW_Cabramurra.AP.959160_25_CM_CZ0801_RMY2012C.zip")</f>
        <v>https://climate.onebuilding.org/WMO_Region_5_Southwest_Pacific/AUS_Australia/NSW_New_South_Wales/AUS_NSW_Cabramurra.AP.959160_25_CM_CZ0801_RMY2012C.zip</v>
      </c>
    </row>
    <row r="77" spans="1:10" x14ac:dyDescent="0.25">
      <c r="A77" t="s">
        <v>10</v>
      </c>
      <c r="B77" t="s">
        <v>105</v>
      </c>
      <c r="C77" t="s">
        <v>119</v>
      </c>
      <c r="D77">
        <v>949700</v>
      </c>
      <c r="E77" t="s">
        <v>120</v>
      </c>
      <c r="F77">
        <v>-42.89</v>
      </c>
      <c r="G77">
        <v>147.33000000000001</v>
      </c>
      <c r="H77">
        <v>10</v>
      </c>
      <c r="I77">
        <v>51</v>
      </c>
      <c r="J77" t="str">
        <f>HYPERLINK("https://climate.onebuilding.org/WMO_Region_5_Southwest_Pacific/AUS_Australia/TAS_Tasmania/AUS_TAS_Hobart.949700_26_HO_CZ0709_RMY2012A.zip")</f>
        <v>https://climate.onebuilding.org/WMO_Region_5_Southwest_Pacific/AUS_Australia/TAS_Tasmania/AUS_TAS_Hobart.949700_26_HO_CZ0709_RMY2012A.zip</v>
      </c>
    </row>
    <row r="78" spans="1:10" x14ac:dyDescent="0.25">
      <c r="A78" t="s">
        <v>10</v>
      </c>
      <c r="B78" t="s">
        <v>105</v>
      </c>
      <c r="C78" t="s">
        <v>119</v>
      </c>
      <c r="D78">
        <v>949700</v>
      </c>
      <c r="E78" t="s">
        <v>121</v>
      </c>
      <c r="F78">
        <v>-42.89</v>
      </c>
      <c r="G78">
        <v>147.33000000000001</v>
      </c>
      <c r="H78">
        <v>10</v>
      </c>
      <c r="I78">
        <v>51</v>
      </c>
      <c r="J78" t="str">
        <f>HYPERLINK("https://climate.onebuilding.org/WMO_Region_5_Southwest_Pacific/AUS_Australia/TAS_Tasmania/AUS_TAS_Hobart.949700_26_HO_CZ0709_RMY2012B.zip")</f>
        <v>https://climate.onebuilding.org/WMO_Region_5_Southwest_Pacific/AUS_Australia/TAS_Tasmania/AUS_TAS_Hobart.949700_26_HO_CZ0709_RMY2012B.zip</v>
      </c>
    </row>
    <row r="79" spans="1:10" x14ac:dyDescent="0.25">
      <c r="A79" t="s">
        <v>10</v>
      </c>
      <c r="B79" t="s">
        <v>105</v>
      </c>
      <c r="C79" t="s">
        <v>119</v>
      </c>
      <c r="D79">
        <v>949700</v>
      </c>
      <c r="E79" t="s">
        <v>122</v>
      </c>
      <c r="F79">
        <v>-42.89</v>
      </c>
      <c r="G79">
        <v>147.33000000000001</v>
      </c>
      <c r="H79">
        <v>10</v>
      </c>
      <c r="I79">
        <v>51</v>
      </c>
      <c r="J79" t="str">
        <f>HYPERLINK("https://climate.onebuilding.org/WMO_Region_5_Southwest_Pacific/AUS_Australia/TAS_Tasmania/AUS_TAS_Hobart.949700_26_HO_CZ0709_RMY2012C.zip")</f>
        <v>https://climate.onebuilding.org/WMO_Region_5_Southwest_Pacific/AUS_Australia/TAS_Tasmania/AUS_TAS_Hobart.949700_26_HO_CZ0709_RMY2012C.zip</v>
      </c>
    </row>
    <row r="80" spans="1:10" x14ac:dyDescent="0.25">
      <c r="A80" t="s">
        <v>10</v>
      </c>
      <c r="B80" t="s">
        <v>96</v>
      </c>
      <c r="C80" t="s">
        <v>123</v>
      </c>
      <c r="D80">
        <v>946930</v>
      </c>
      <c r="E80" t="s">
        <v>124</v>
      </c>
      <c r="F80">
        <v>-34.24</v>
      </c>
      <c r="G80">
        <v>142.09</v>
      </c>
      <c r="H80">
        <v>10</v>
      </c>
      <c r="I80">
        <v>53</v>
      </c>
      <c r="J80" t="str">
        <f>HYPERLINK("https://climate.onebuilding.org/WMO_Region_5_Southwest_Pacific/AUS_Australia/VIC_Victoria/AUS_VIC_Mildura.AP.946930_27_MI_CZ0413_RMY2012A.zip")</f>
        <v>https://climate.onebuilding.org/WMO_Region_5_Southwest_Pacific/AUS_Australia/VIC_Victoria/AUS_VIC_Mildura.AP.946930_27_MI_CZ0413_RMY2012A.zip</v>
      </c>
    </row>
    <row r="81" spans="1:10" x14ac:dyDescent="0.25">
      <c r="A81" t="s">
        <v>10</v>
      </c>
      <c r="B81" t="s">
        <v>96</v>
      </c>
      <c r="C81" t="s">
        <v>123</v>
      </c>
      <c r="D81">
        <v>946930</v>
      </c>
      <c r="E81" t="s">
        <v>125</v>
      </c>
      <c r="F81">
        <v>-34.24</v>
      </c>
      <c r="G81">
        <v>142.09</v>
      </c>
      <c r="H81">
        <v>10</v>
      </c>
      <c r="I81">
        <v>53</v>
      </c>
      <c r="J81" t="str">
        <f>HYPERLINK("https://climate.onebuilding.org/WMO_Region_5_Southwest_Pacific/AUS_Australia/VIC_Victoria/AUS_VIC_Mildura.AP.946930_27_MI_CZ0413_RMY2012B.zip")</f>
        <v>https://climate.onebuilding.org/WMO_Region_5_Southwest_Pacific/AUS_Australia/VIC_Victoria/AUS_VIC_Mildura.AP.946930_27_MI_CZ0413_RMY2012B.zip</v>
      </c>
    </row>
    <row r="82" spans="1:10" x14ac:dyDescent="0.25">
      <c r="A82" t="s">
        <v>10</v>
      </c>
      <c r="B82" t="s">
        <v>96</v>
      </c>
      <c r="C82" t="s">
        <v>123</v>
      </c>
      <c r="D82">
        <v>946930</v>
      </c>
      <c r="E82" t="s">
        <v>126</v>
      </c>
      <c r="F82">
        <v>-34.24</v>
      </c>
      <c r="G82">
        <v>142.09</v>
      </c>
      <c r="H82">
        <v>10</v>
      </c>
      <c r="I82">
        <v>53</v>
      </c>
      <c r="J82" t="str">
        <f>HYPERLINK("https://climate.onebuilding.org/WMO_Region_5_Southwest_Pacific/AUS_Australia/VIC_Victoria/AUS_VIC_Mildura.AP.946930_27_MI_CZ0413_RMY2012C.zip")</f>
        <v>https://climate.onebuilding.org/WMO_Region_5_Southwest_Pacific/AUS_Australia/VIC_Victoria/AUS_VIC_Mildura.AP.946930_27_MI_CZ0413_RMY2012C.zip</v>
      </c>
    </row>
    <row r="83" spans="1:10" x14ac:dyDescent="0.25">
      <c r="A83" t="s">
        <v>10</v>
      </c>
      <c r="B83" t="s">
        <v>42</v>
      </c>
      <c r="C83" t="s">
        <v>127</v>
      </c>
      <c r="D83">
        <v>957530</v>
      </c>
      <c r="E83" t="s">
        <v>128</v>
      </c>
      <c r="F83">
        <v>-33.6</v>
      </c>
      <c r="G83">
        <v>150.78</v>
      </c>
      <c r="H83">
        <v>10</v>
      </c>
      <c r="I83">
        <v>20</v>
      </c>
      <c r="J83" t="str">
        <f>HYPERLINK("https://climate.onebuilding.org/WMO_Region_5_Southwest_Pacific/AUS_Australia/NSW_New_South_Wales/AUS_NSW_RAAF.Richmond.957530_28_RI_CZ0602_RMY2012A.zip")</f>
        <v>https://climate.onebuilding.org/WMO_Region_5_Southwest_Pacific/AUS_Australia/NSW_New_South_Wales/AUS_NSW_RAAF.Richmond.957530_28_RI_CZ0602_RMY2012A.zip</v>
      </c>
    </row>
    <row r="84" spans="1:10" x14ac:dyDescent="0.25">
      <c r="A84" t="s">
        <v>10</v>
      </c>
      <c r="B84" t="s">
        <v>42</v>
      </c>
      <c r="C84" t="s">
        <v>127</v>
      </c>
      <c r="D84">
        <v>957530</v>
      </c>
      <c r="E84" t="s">
        <v>129</v>
      </c>
      <c r="F84">
        <v>-33.6</v>
      </c>
      <c r="G84">
        <v>150.78</v>
      </c>
      <c r="H84">
        <v>10</v>
      </c>
      <c r="I84">
        <v>20</v>
      </c>
      <c r="J84" t="str">
        <f>HYPERLINK("https://climate.onebuilding.org/WMO_Region_5_Southwest_Pacific/AUS_Australia/NSW_New_South_Wales/AUS_NSW_RAAF.Richmond.957530_28_RI_CZ0602_RMY2012B.zip")</f>
        <v>https://climate.onebuilding.org/WMO_Region_5_Southwest_Pacific/AUS_Australia/NSW_New_South_Wales/AUS_NSW_RAAF.Richmond.957530_28_RI_CZ0602_RMY2012B.zip</v>
      </c>
    </row>
    <row r="85" spans="1:10" x14ac:dyDescent="0.25">
      <c r="A85" t="s">
        <v>10</v>
      </c>
      <c r="B85" t="s">
        <v>42</v>
      </c>
      <c r="C85" t="s">
        <v>127</v>
      </c>
      <c r="D85">
        <v>957530</v>
      </c>
      <c r="E85" t="s">
        <v>130</v>
      </c>
      <c r="F85">
        <v>-33.6</v>
      </c>
      <c r="G85">
        <v>150.78</v>
      </c>
      <c r="H85">
        <v>10</v>
      </c>
      <c r="I85">
        <v>20</v>
      </c>
      <c r="J85" t="str">
        <f>HYPERLINK("https://climate.onebuilding.org/WMO_Region_5_Southwest_Pacific/AUS_Australia/NSW_New_South_Wales/AUS_NSW_RAAF.Richmond.957530_28_RI_CZ0602_RMY2012C.zip")</f>
        <v>https://climate.onebuilding.org/WMO_Region_5_Southwest_Pacific/AUS_Australia/NSW_New_South_Wales/AUS_NSW_RAAF.Richmond.957530_28_RI_CZ0602_RMY2012C.zip</v>
      </c>
    </row>
    <row r="86" spans="1:10" x14ac:dyDescent="0.25">
      <c r="A86" t="s">
        <v>10</v>
      </c>
      <c r="B86" t="s">
        <v>21</v>
      </c>
      <c r="C86" t="s">
        <v>131</v>
      </c>
      <c r="D86">
        <v>941700</v>
      </c>
      <c r="E86" t="s">
        <v>132</v>
      </c>
      <c r="F86">
        <v>-12.68</v>
      </c>
      <c r="G86">
        <v>141.91999999999999</v>
      </c>
      <c r="H86">
        <v>10</v>
      </c>
      <c r="I86">
        <v>19</v>
      </c>
      <c r="J86" t="str">
        <f>HYPERLINK("https://climate.onebuilding.org/WMO_Region_5_Southwest_Pacific/AUS_Australia/QLD_Queensland/AUS_QLD_Weipa.AP.941700_29_WP_CZ0102_RMY2012A.zip")</f>
        <v>https://climate.onebuilding.org/WMO_Region_5_Southwest_Pacific/AUS_Australia/QLD_Queensland/AUS_QLD_Weipa.AP.941700_29_WP_CZ0102_RMY2012A.zip</v>
      </c>
    </row>
    <row r="87" spans="1:10" x14ac:dyDescent="0.25">
      <c r="A87" t="s">
        <v>10</v>
      </c>
      <c r="B87" t="s">
        <v>21</v>
      </c>
      <c r="C87" t="s">
        <v>131</v>
      </c>
      <c r="D87">
        <v>941700</v>
      </c>
      <c r="E87" t="s">
        <v>133</v>
      </c>
      <c r="F87">
        <v>-12.68</v>
      </c>
      <c r="G87">
        <v>141.91999999999999</v>
      </c>
      <c r="H87">
        <v>10</v>
      </c>
      <c r="I87">
        <v>19</v>
      </c>
      <c r="J87" t="str">
        <f>HYPERLINK("https://climate.onebuilding.org/WMO_Region_5_Southwest_Pacific/AUS_Australia/QLD_Queensland/AUS_QLD_Weipa.AP.941700_29_WP_CZ0102_RMY2012B.zip")</f>
        <v>https://climate.onebuilding.org/WMO_Region_5_Southwest_Pacific/AUS_Australia/QLD_Queensland/AUS_QLD_Weipa.AP.941700_29_WP_CZ0102_RMY2012B.zip</v>
      </c>
    </row>
    <row r="88" spans="1:10" x14ac:dyDescent="0.25">
      <c r="A88" t="s">
        <v>10</v>
      </c>
      <c r="B88" t="s">
        <v>21</v>
      </c>
      <c r="C88" t="s">
        <v>131</v>
      </c>
      <c r="D88">
        <v>941700</v>
      </c>
      <c r="E88" t="s">
        <v>134</v>
      </c>
      <c r="F88">
        <v>-12.68</v>
      </c>
      <c r="G88">
        <v>141.91999999999999</v>
      </c>
      <c r="H88">
        <v>10</v>
      </c>
      <c r="I88">
        <v>19</v>
      </c>
      <c r="J88" t="str">
        <f>HYPERLINK("https://climate.onebuilding.org/WMO_Region_5_Southwest_Pacific/AUS_Australia/QLD_Queensland/AUS_QLD_Weipa.AP.941700_29_WP_CZ0102_RMY2012C.zip")</f>
        <v>https://climate.onebuilding.org/WMO_Region_5_Southwest_Pacific/AUS_Australia/QLD_Queensland/AUS_QLD_Weipa.AP.941700_29_WP_CZ0102_RMY2012C.zip</v>
      </c>
    </row>
    <row r="89" spans="1:10" x14ac:dyDescent="0.25">
      <c r="A89" t="s">
        <v>10</v>
      </c>
      <c r="B89" t="s">
        <v>16</v>
      </c>
      <c r="C89" t="s">
        <v>135</v>
      </c>
      <c r="D89">
        <v>942140</v>
      </c>
      <c r="E89" t="s">
        <v>136</v>
      </c>
      <c r="F89">
        <v>-15.51</v>
      </c>
      <c r="G89">
        <v>128.15</v>
      </c>
      <c r="H89">
        <v>8</v>
      </c>
      <c r="I89">
        <v>4</v>
      </c>
      <c r="J89" t="str">
        <f>HYPERLINK("https://climate.onebuilding.org/WMO_Region_5_Southwest_Pacific/AUS_Australia/WA_Western_Australia/AUS_WA_Wyndham.AP.942140_30_WY_CZ0104_RMY2012A.zip")</f>
        <v>https://climate.onebuilding.org/WMO_Region_5_Southwest_Pacific/AUS_Australia/WA_Western_Australia/AUS_WA_Wyndham.AP.942140_30_WY_CZ0104_RMY2012A.zip</v>
      </c>
    </row>
    <row r="90" spans="1:10" x14ac:dyDescent="0.25">
      <c r="A90" t="s">
        <v>10</v>
      </c>
      <c r="B90" t="s">
        <v>16</v>
      </c>
      <c r="C90" t="s">
        <v>135</v>
      </c>
      <c r="D90">
        <v>942140</v>
      </c>
      <c r="E90" t="s">
        <v>137</v>
      </c>
      <c r="F90">
        <v>-15.51</v>
      </c>
      <c r="G90">
        <v>128.15</v>
      </c>
      <c r="H90">
        <v>8</v>
      </c>
      <c r="I90">
        <v>4</v>
      </c>
      <c r="J90" t="str">
        <f>HYPERLINK("https://climate.onebuilding.org/WMO_Region_5_Southwest_Pacific/AUS_Australia/WA_Western_Australia/AUS_WA_Wyndham.AP.942140_30_WY_CZ0104_RMY2012B.zip")</f>
        <v>https://climate.onebuilding.org/WMO_Region_5_Southwest_Pacific/AUS_Australia/WA_Western_Australia/AUS_WA_Wyndham.AP.942140_30_WY_CZ0104_RMY2012B.zip</v>
      </c>
    </row>
    <row r="91" spans="1:10" x14ac:dyDescent="0.25">
      <c r="A91" t="s">
        <v>10</v>
      </c>
      <c r="B91" t="s">
        <v>16</v>
      </c>
      <c r="C91" t="s">
        <v>135</v>
      </c>
      <c r="D91">
        <v>942140</v>
      </c>
      <c r="E91" t="s">
        <v>138</v>
      </c>
      <c r="F91">
        <v>-15.51</v>
      </c>
      <c r="G91">
        <v>128.15</v>
      </c>
      <c r="H91">
        <v>8</v>
      </c>
      <c r="I91">
        <v>4</v>
      </c>
      <c r="J91" t="str">
        <f>HYPERLINK("https://climate.onebuilding.org/WMO_Region_5_Southwest_Pacific/AUS_Australia/WA_Western_Australia/AUS_WA_Wyndham.AP.942140_30_WY_CZ0104_RMY2012C.zip")</f>
        <v>https://climate.onebuilding.org/WMO_Region_5_Southwest_Pacific/AUS_Australia/WA_Western_Australia/AUS_WA_Wyndham.AP.942140_30_WY_CZ0104_RMY2012C.zip</v>
      </c>
    </row>
    <row r="92" spans="1:10" x14ac:dyDescent="0.25">
      <c r="A92" t="s">
        <v>10</v>
      </c>
      <c r="B92" t="s">
        <v>21</v>
      </c>
      <c r="C92" t="s">
        <v>139</v>
      </c>
      <c r="D92">
        <v>942990</v>
      </c>
      <c r="E92" t="s">
        <v>140</v>
      </c>
      <c r="F92">
        <v>-16.29</v>
      </c>
      <c r="G92">
        <v>149.96</v>
      </c>
      <c r="H92">
        <v>10</v>
      </c>
      <c r="I92">
        <v>8</v>
      </c>
      <c r="J92" t="str">
        <f>HYPERLINK("https://climate.onebuilding.org/WMO_Region_5_Southwest_Pacific/AUS_Australia/QLD_Queensland/AUS_QLD_Willis.Island.942990_31_WS_CZ0105_RMY2012A.zip")</f>
        <v>https://climate.onebuilding.org/WMO_Region_5_Southwest_Pacific/AUS_Australia/QLD_Queensland/AUS_QLD_Willis.Island.942990_31_WS_CZ0105_RMY2012A.zip</v>
      </c>
    </row>
    <row r="93" spans="1:10" x14ac:dyDescent="0.25">
      <c r="A93" t="s">
        <v>10</v>
      </c>
      <c r="B93" t="s">
        <v>21</v>
      </c>
      <c r="C93" t="s">
        <v>139</v>
      </c>
      <c r="D93">
        <v>942990</v>
      </c>
      <c r="E93" t="s">
        <v>141</v>
      </c>
      <c r="F93">
        <v>-16.29</v>
      </c>
      <c r="G93">
        <v>149.96</v>
      </c>
      <c r="H93">
        <v>10</v>
      </c>
      <c r="I93">
        <v>8</v>
      </c>
      <c r="J93" t="str">
        <f>HYPERLINK("https://climate.onebuilding.org/WMO_Region_5_Southwest_Pacific/AUS_Australia/QLD_Queensland/AUS_QLD_Willis.Island.942990_31_WS_CZ0105_RMY2012B.zip")</f>
        <v>https://climate.onebuilding.org/WMO_Region_5_Southwest_Pacific/AUS_Australia/QLD_Queensland/AUS_QLD_Willis.Island.942990_31_WS_CZ0105_RMY2012B.zip</v>
      </c>
    </row>
    <row r="94" spans="1:10" x14ac:dyDescent="0.25">
      <c r="A94" t="s">
        <v>10</v>
      </c>
      <c r="B94" t="s">
        <v>21</v>
      </c>
      <c r="C94" t="s">
        <v>139</v>
      </c>
      <c r="D94">
        <v>942990</v>
      </c>
      <c r="E94" t="s">
        <v>142</v>
      </c>
      <c r="F94">
        <v>-16.29</v>
      </c>
      <c r="G94">
        <v>149.96</v>
      </c>
      <c r="H94">
        <v>10</v>
      </c>
      <c r="I94">
        <v>8</v>
      </c>
      <c r="J94" t="str">
        <f>HYPERLINK("https://climate.onebuilding.org/WMO_Region_5_Southwest_Pacific/AUS_Australia/QLD_Queensland/AUS_QLD_Willis.Island.942990_31_WS_CZ0105_RMY2012C.zip")</f>
        <v>https://climate.onebuilding.org/WMO_Region_5_Southwest_Pacific/AUS_Australia/QLD_Queensland/AUS_QLD_Willis.Island.942990_31_WS_CZ0105_RMY2012C.zip</v>
      </c>
    </row>
    <row r="95" spans="1:10" x14ac:dyDescent="0.25">
      <c r="A95" t="s">
        <v>10</v>
      </c>
      <c r="B95" t="s">
        <v>21</v>
      </c>
      <c r="C95" t="s">
        <v>143</v>
      </c>
      <c r="D95">
        <v>942870</v>
      </c>
      <c r="E95" t="s">
        <v>144</v>
      </c>
      <c r="F95">
        <v>-16.87</v>
      </c>
      <c r="G95">
        <v>145.75</v>
      </c>
      <c r="H95">
        <v>10</v>
      </c>
      <c r="I95">
        <v>8</v>
      </c>
      <c r="J95" t="str">
        <f>HYPERLINK("https://climate.onebuilding.org/WMO_Region_5_Southwest_Pacific/AUS_Australia/QLD_Queensland/AUS_QLD_Cairns.Intl.AP.942870_32_CN_CZ0106_RMY2012A.zip")</f>
        <v>https://climate.onebuilding.org/WMO_Region_5_Southwest_Pacific/AUS_Australia/QLD_Queensland/AUS_QLD_Cairns.Intl.AP.942870_32_CN_CZ0106_RMY2012A.zip</v>
      </c>
    </row>
    <row r="96" spans="1:10" x14ac:dyDescent="0.25">
      <c r="A96" t="s">
        <v>10</v>
      </c>
      <c r="B96" t="s">
        <v>21</v>
      </c>
      <c r="C96" t="s">
        <v>143</v>
      </c>
      <c r="D96">
        <v>942870</v>
      </c>
      <c r="E96" t="s">
        <v>145</v>
      </c>
      <c r="F96">
        <v>-16.87</v>
      </c>
      <c r="G96">
        <v>145.75</v>
      </c>
      <c r="H96">
        <v>10</v>
      </c>
      <c r="I96">
        <v>8</v>
      </c>
      <c r="J96" t="str">
        <f>HYPERLINK("https://climate.onebuilding.org/WMO_Region_5_Southwest_Pacific/AUS_Australia/QLD_Queensland/AUS_QLD_Cairns.Intl.AP.942870_32_CN_CZ0106_RMY2012B.zip")</f>
        <v>https://climate.onebuilding.org/WMO_Region_5_Southwest_Pacific/AUS_Australia/QLD_Queensland/AUS_QLD_Cairns.Intl.AP.942870_32_CN_CZ0106_RMY2012B.zip</v>
      </c>
    </row>
    <row r="97" spans="1:10" x14ac:dyDescent="0.25">
      <c r="A97" t="s">
        <v>10</v>
      </c>
      <c r="B97" t="s">
        <v>21</v>
      </c>
      <c r="C97" t="s">
        <v>143</v>
      </c>
      <c r="D97">
        <v>942870</v>
      </c>
      <c r="E97" t="s">
        <v>146</v>
      </c>
      <c r="F97">
        <v>-16.87</v>
      </c>
      <c r="G97">
        <v>145.75</v>
      </c>
      <c r="H97">
        <v>10</v>
      </c>
      <c r="I97">
        <v>8</v>
      </c>
      <c r="J97" t="str">
        <f>HYPERLINK("https://climate.onebuilding.org/WMO_Region_5_Southwest_Pacific/AUS_Australia/QLD_Queensland/AUS_QLD_Cairns.Intl.AP.942870_32_CN_CZ0106_RMY2012C.zip")</f>
        <v>https://climate.onebuilding.org/WMO_Region_5_Southwest_Pacific/AUS_Australia/QLD_Queensland/AUS_QLD_Cairns.Intl.AP.942870_32_CN_CZ0106_RMY2012C.zip</v>
      </c>
    </row>
    <row r="98" spans="1:10" x14ac:dyDescent="0.25">
      <c r="A98" t="s">
        <v>10</v>
      </c>
      <c r="B98" t="s">
        <v>16</v>
      </c>
      <c r="C98" t="s">
        <v>147</v>
      </c>
      <c r="D98">
        <v>942030</v>
      </c>
      <c r="E98" t="s">
        <v>148</v>
      </c>
      <c r="F98">
        <v>-17.95</v>
      </c>
      <c r="G98">
        <v>122.24</v>
      </c>
      <c r="H98">
        <v>8</v>
      </c>
      <c r="I98">
        <v>9</v>
      </c>
      <c r="J98" t="str">
        <f>HYPERLINK("https://climate.onebuilding.org/WMO_Region_5_Southwest_Pacific/AUS_Australia/WA_Western_Australia/AUS_WA_Broome.Intl.AP.942030_33_BM_CZ0108_RMY2012A.zip")</f>
        <v>https://climate.onebuilding.org/WMO_Region_5_Southwest_Pacific/AUS_Australia/WA_Western_Australia/AUS_WA_Broome.Intl.AP.942030_33_BM_CZ0108_RMY2012A.zip</v>
      </c>
    </row>
    <row r="99" spans="1:10" x14ac:dyDescent="0.25">
      <c r="A99" t="s">
        <v>10</v>
      </c>
      <c r="B99" t="s">
        <v>16</v>
      </c>
      <c r="C99" t="s">
        <v>147</v>
      </c>
      <c r="D99">
        <v>942030</v>
      </c>
      <c r="E99" t="s">
        <v>149</v>
      </c>
      <c r="F99">
        <v>-17.95</v>
      </c>
      <c r="G99">
        <v>122.24</v>
      </c>
      <c r="H99">
        <v>8</v>
      </c>
      <c r="I99">
        <v>9</v>
      </c>
      <c r="J99" t="str">
        <f>HYPERLINK("https://climate.onebuilding.org/WMO_Region_5_Southwest_Pacific/AUS_Australia/WA_Western_Australia/AUS_WA_Broome.Intl.AP.942030_33_BM_CZ0108_RMY2012B.zip")</f>
        <v>https://climate.onebuilding.org/WMO_Region_5_Southwest_Pacific/AUS_Australia/WA_Western_Australia/AUS_WA_Broome.Intl.AP.942030_33_BM_CZ0108_RMY2012B.zip</v>
      </c>
    </row>
    <row r="100" spans="1:10" x14ac:dyDescent="0.25">
      <c r="A100" t="s">
        <v>10</v>
      </c>
      <c r="B100" t="s">
        <v>16</v>
      </c>
      <c r="C100" t="s">
        <v>147</v>
      </c>
      <c r="D100">
        <v>942030</v>
      </c>
      <c r="E100" t="s">
        <v>150</v>
      </c>
      <c r="F100">
        <v>-17.95</v>
      </c>
      <c r="G100">
        <v>122.24</v>
      </c>
      <c r="H100">
        <v>8</v>
      </c>
      <c r="I100">
        <v>9</v>
      </c>
      <c r="J100" t="str">
        <f>HYPERLINK("https://climate.onebuilding.org/WMO_Region_5_Southwest_Pacific/AUS_Australia/WA_Western_Australia/AUS_WA_Broome.Intl.AP.942030_33_BM_CZ0108_RMY2012C.zip")</f>
        <v>https://climate.onebuilding.org/WMO_Region_5_Southwest_Pacific/AUS_Australia/WA_Western_Australia/AUS_WA_Broome.Intl.AP.942030_33_BM_CZ0108_RMY2012C.zip</v>
      </c>
    </row>
    <row r="101" spans="1:10" x14ac:dyDescent="0.25">
      <c r="A101" t="s">
        <v>10</v>
      </c>
      <c r="B101" t="s">
        <v>16</v>
      </c>
      <c r="C101" t="s">
        <v>151</v>
      </c>
      <c r="D101">
        <v>943020</v>
      </c>
      <c r="E101" t="s">
        <v>152</v>
      </c>
      <c r="F101">
        <v>-22.24</v>
      </c>
      <c r="G101">
        <v>114.1</v>
      </c>
      <c r="H101">
        <v>8</v>
      </c>
      <c r="I101">
        <v>6</v>
      </c>
      <c r="J101" t="str">
        <f>HYPERLINK("https://climate.onebuilding.org/WMO_Region_5_Southwest_Pacific/AUS_Australia/WA_Western_Australia/AUS_WA_Exmouth-RAAF.Learmonth.943020_34_LM_CZ0111_RMY2012A.zip")</f>
        <v>https://climate.onebuilding.org/WMO_Region_5_Southwest_Pacific/AUS_Australia/WA_Western_Australia/AUS_WA_Exmouth-RAAF.Learmonth.943020_34_LM_CZ0111_RMY2012A.zip</v>
      </c>
    </row>
    <row r="102" spans="1:10" x14ac:dyDescent="0.25">
      <c r="A102" t="s">
        <v>10</v>
      </c>
      <c r="B102" t="s">
        <v>16</v>
      </c>
      <c r="C102" t="s">
        <v>151</v>
      </c>
      <c r="D102">
        <v>943020</v>
      </c>
      <c r="E102" t="s">
        <v>153</v>
      </c>
      <c r="F102">
        <v>-22.24</v>
      </c>
      <c r="G102">
        <v>114.1</v>
      </c>
      <c r="H102">
        <v>8</v>
      </c>
      <c r="I102">
        <v>6</v>
      </c>
      <c r="J102" t="str">
        <f>HYPERLINK("https://climate.onebuilding.org/WMO_Region_5_Southwest_Pacific/AUS_Australia/WA_Western_Australia/AUS_WA_Exmouth-RAAF.Learmonth.943020_34_LM_CZ0111_RMY2012B.zip")</f>
        <v>https://climate.onebuilding.org/WMO_Region_5_Southwest_Pacific/AUS_Australia/WA_Western_Australia/AUS_WA_Exmouth-RAAF.Learmonth.943020_34_LM_CZ0111_RMY2012B.zip</v>
      </c>
    </row>
    <row r="103" spans="1:10" x14ac:dyDescent="0.25">
      <c r="A103" t="s">
        <v>10</v>
      </c>
      <c r="B103" t="s">
        <v>16</v>
      </c>
      <c r="C103" t="s">
        <v>151</v>
      </c>
      <c r="D103">
        <v>943020</v>
      </c>
      <c r="E103" t="s">
        <v>154</v>
      </c>
      <c r="F103">
        <v>-22.24</v>
      </c>
      <c r="G103">
        <v>114.1</v>
      </c>
      <c r="H103">
        <v>8</v>
      </c>
      <c r="I103">
        <v>6</v>
      </c>
      <c r="J103" t="str">
        <f>HYPERLINK("https://climate.onebuilding.org/WMO_Region_5_Southwest_Pacific/AUS_Australia/WA_Western_Australia/AUS_WA_Exmouth-RAAF.Learmonth.943020_34_LM_CZ0111_RMY2012C.zip")</f>
        <v>https://climate.onebuilding.org/WMO_Region_5_Southwest_Pacific/AUS_Australia/WA_Western_Australia/AUS_WA_Exmouth-RAAF.Learmonth.943020_34_LM_CZ0111_RMY2012C.zip</v>
      </c>
    </row>
    <row r="104" spans="1:10" x14ac:dyDescent="0.25">
      <c r="A104" t="s">
        <v>10</v>
      </c>
      <c r="B104" t="s">
        <v>21</v>
      </c>
      <c r="C104" t="s">
        <v>155</v>
      </c>
      <c r="D104">
        <v>943670</v>
      </c>
      <c r="E104" t="s">
        <v>156</v>
      </c>
      <c r="F104">
        <v>-21.12</v>
      </c>
      <c r="G104">
        <v>149.22</v>
      </c>
      <c r="H104">
        <v>10</v>
      </c>
      <c r="I104">
        <v>36</v>
      </c>
      <c r="J104" t="str">
        <f>HYPERLINK("https://climate.onebuilding.org/WMO_Region_5_Southwest_Pacific/AUS_Australia/QLD_Queensland/AUS_QLD_Mackay.943670_35_MK_CZ0201_RMY2012A.zip")</f>
        <v>https://climate.onebuilding.org/WMO_Region_5_Southwest_Pacific/AUS_Australia/QLD_Queensland/AUS_QLD_Mackay.943670_35_MK_CZ0201_RMY2012A.zip</v>
      </c>
    </row>
    <row r="105" spans="1:10" x14ac:dyDescent="0.25">
      <c r="A105" t="s">
        <v>10</v>
      </c>
      <c r="B105" t="s">
        <v>21</v>
      </c>
      <c r="C105" t="s">
        <v>155</v>
      </c>
      <c r="D105">
        <v>943670</v>
      </c>
      <c r="E105" t="s">
        <v>157</v>
      </c>
      <c r="F105">
        <v>-21.12</v>
      </c>
      <c r="G105">
        <v>149.22</v>
      </c>
      <c r="H105">
        <v>10</v>
      </c>
      <c r="I105">
        <v>36</v>
      </c>
      <c r="J105" t="str">
        <f>HYPERLINK("https://climate.onebuilding.org/WMO_Region_5_Southwest_Pacific/AUS_Australia/QLD_Queensland/AUS_QLD_Mackay.943670_35_MK_CZ0201_RMY2012B.zip")</f>
        <v>https://climate.onebuilding.org/WMO_Region_5_Southwest_Pacific/AUS_Australia/QLD_Queensland/AUS_QLD_Mackay.943670_35_MK_CZ0201_RMY2012B.zip</v>
      </c>
    </row>
    <row r="106" spans="1:10" x14ac:dyDescent="0.25">
      <c r="A106" t="s">
        <v>10</v>
      </c>
      <c r="B106" t="s">
        <v>21</v>
      </c>
      <c r="C106" t="s">
        <v>155</v>
      </c>
      <c r="D106">
        <v>943670</v>
      </c>
      <c r="E106" t="s">
        <v>158</v>
      </c>
      <c r="F106">
        <v>-21.12</v>
      </c>
      <c r="G106">
        <v>149.22</v>
      </c>
      <c r="H106">
        <v>10</v>
      </c>
      <c r="I106">
        <v>36</v>
      </c>
      <c r="J106" t="str">
        <f>HYPERLINK("https://climate.onebuilding.org/WMO_Region_5_Southwest_Pacific/AUS_Australia/QLD_Queensland/AUS_QLD_Mackay.943670_35_MK_CZ0201_RMY2012C.zip")</f>
        <v>https://climate.onebuilding.org/WMO_Region_5_Southwest_Pacific/AUS_Australia/QLD_Queensland/AUS_QLD_Mackay.943670_35_MK_CZ0201_RMY2012C.zip</v>
      </c>
    </row>
    <row r="107" spans="1:10" x14ac:dyDescent="0.25">
      <c r="A107" t="s">
        <v>10</v>
      </c>
      <c r="B107" t="s">
        <v>21</v>
      </c>
      <c r="C107" t="s">
        <v>159</v>
      </c>
      <c r="D107">
        <v>943800</v>
      </c>
      <c r="E107" t="s">
        <v>160</v>
      </c>
      <c r="F107">
        <v>-23.85</v>
      </c>
      <c r="G107">
        <v>151.26</v>
      </c>
      <c r="H107">
        <v>10</v>
      </c>
      <c r="I107">
        <v>75</v>
      </c>
      <c r="J107" t="str">
        <f>HYPERLINK("https://climate.onebuilding.org/WMO_Region_5_Southwest_Pacific/AUS_Australia/QLD_Queensland/AUS_QLD_Gladstone.Radar.943800_36_GL_CZ0203_RMY2012A.zip")</f>
        <v>https://climate.onebuilding.org/WMO_Region_5_Southwest_Pacific/AUS_Australia/QLD_Queensland/AUS_QLD_Gladstone.Radar.943800_36_GL_CZ0203_RMY2012A.zip</v>
      </c>
    </row>
    <row r="108" spans="1:10" x14ac:dyDescent="0.25">
      <c r="A108" t="s">
        <v>10</v>
      </c>
      <c r="B108" t="s">
        <v>21</v>
      </c>
      <c r="C108" t="s">
        <v>159</v>
      </c>
      <c r="D108">
        <v>943800</v>
      </c>
      <c r="E108" t="s">
        <v>161</v>
      </c>
      <c r="F108">
        <v>-23.85</v>
      </c>
      <c r="G108">
        <v>151.26</v>
      </c>
      <c r="H108">
        <v>10</v>
      </c>
      <c r="I108">
        <v>75</v>
      </c>
      <c r="J108" t="str">
        <f>HYPERLINK("https://climate.onebuilding.org/WMO_Region_5_Southwest_Pacific/AUS_Australia/QLD_Queensland/AUS_QLD_Gladstone.Radar.943800_36_GL_CZ0203_RMY2012B.zip")</f>
        <v>https://climate.onebuilding.org/WMO_Region_5_Southwest_Pacific/AUS_Australia/QLD_Queensland/AUS_QLD_Gladstone.Radar.943800_36_GL_CZ0203_RMY2012B.zip</v>
      </c>
    </row>
    <row r="109" spans="1:10" x14ac:dyDescent="0.25">
      <c r="A109" t="s">
        <v>10</v>
      </c>
      <c r="B109" t="s">
        <v>21</v>
      </c>
      <c r="C109" t="s">
        <v>159</v>
      </c>
      <c r="D109">
        <v>943800</v>
      </c>
      <c r="E109" t="s">
        <v>162</v>
      </c>
      <c r="F109">
        <v>-23.85</v>
      </c>
      <c r="G109">
        <v>151.26</v>
      </c>
      <c r="H109">
        <v>10</v>
      </c>
      <c r="I109">
        <v>75</v>
      </c>
      <c r="J109" t="str">
        <f>HYPERLINK("https://climate.onebuilding.org/WMO_Region_5_Southwest_Pacific/AUS_Australia/QLD_Queensland/AUS_QLD_Gladstone.Radar.943800_36_GL_CZ0203_RMY2012C.zip")</f>
        <v>https://climate.onebuilding.org/WMO_Region_5_Southwest_Pacific/AUS_Australia/QLD_Queensland/AUS_QLD_Gladstone.Radar.943800_36_GL_CZ0203_RMY2012C.zip</v>
      </c>
    </row>
    <row r="110" spans="1:10" x14ac:dyDescent="0.25">
      <c r="A110" t="s">
        <v>10</v>
      </c>
      <c r="B110" t="s">
        <v>16</v>
      </c>
      <c r="C110" t="s">
        <v>163</v>
      </c>
      <c r="D110">
        <v>942120</v>
      </c>
      <c r="E110" t="s">
        <v>164</v>
      </c>
      <c r="F110">
        <v>-18.23</v>
      </c>
      <c r="G110">
        <v>127.66</v>
      </c>
      <c r="H110">
        <v>8</v>
      </c>
      <c r="I110">
        <v>424</v>
      </c>
      <c r="J110" t="str">
        <f>HYPERLINK("https://climate.onebuilding.org/WMO_Region_5_Southwest_Pacific/AUS_Australia/WA_Western_Australia/AUS_WA_Halls.Creek.AP.942120_37_HA_CZ0301_RMY2012A.zip")</f>
        <v>https://climate.onebuilding.org/WMO_Region_5_Southwest_Pacific/AUS_Australia/WA_Western_Australia/AUS_WA_Halls.Creek.AP.942120_37_HA_CZ0301_RMY2012A.zip</v>
      </c>
    </row>
    <row r="111" spans="1:10" x14ac:dyDescent="0.25">
      <c r="A111" t="s">
        <v>10</v>
      </c>
      <c r="B111" t="s">
        <v>16</v>
      </c>
      <c r="C111" t="s">
        <v>163</v>
      </c>
      <c r="D111">
        <v>942120</v>
      </c>
      <c r="E111" t="s">
        <v>165</v>
      </c>
      <c r="F111">
        <v>-18.23</v>
      </c>
      <c r="G111">
        <v>127.66</v>
      </c>
      <c r="H111">
        <v>8</v>
      </c>
      <c r="I111">
        <v>424</v>
      </c>
      <c r="J111" t="str">
        <f>HYPERLINK("https://climate.onebuilding.org/WMO_Region_5_Southwest_Pacific/AUS_Australia/WA_Western_Australia/AUS_WA_Halls.Creek.AP.942120_37_HA_CZ0301_RMY2012B.zip")</f>
        <v>https://climate.onebuilding.org/WMO_Region_5_Southwest_Pacific/AUS_Australia/WA_Western_Australia/AUS_WA_Halls.Creek.AP.942120_37_HA_CZ0301_RMY2012B.zip</v>
      </c>
    </row>
    <row r="112" spans="1:10" x14ac:dyDescent="0.25">
      <c r="A112" t="s">
        <v>10</v>
      </c>
      <c r="B112" t="s">
        <v>16</v>
      </c>
      <c r="C112" t="s">
        <v>163</v>
      </c>
      <c r="D112">
        <v>942120</v>
      </c>
      <c r="E112" t="s">
        <v>166</v>
      </c>
      <c r="F112">
        <v>-18.23</v>
      </c>
      <c r="G112">
        <v>127.66</v>
      </c>
      <c r="H112">
        <v>8</v>
      </c>
      <c r="I112">
        <v>424</v>
      </c>
      <c r="J112" t="str">
        <f>HYPERLINK("https://climate.onebuilding.org/WMO_Region_5_Southwest_Pacific/AUS_Australia/WA_Western_Australia/AUS_WA_Halls.Creek.AP.942120_37_HA_CZ0301_RMY2012C.zip")</f>
        <v>https://climate.onebuilding.org/WMO_Region_5_Southwest_Pacific/AUS_Australia/WA_Western_Australia/AUS_WA_Halls.Creek.AP.942120_37_HA_CZ0301_RMY2012C.zip</v>
      </c>
    </row>
    <row r="113" spans="1:10" x14ac:dyDescent="0.25">
      <c r="A113" t="s">
        <v>10</v>
      </c>
      <c r="B113" t="s">
        <v>11</v>
      </c>
      <c r="C113" t="s">
        <v>167</v>
      </c>
      <c r="D113">
        <v>942380</v>
      </c>
      <c r="E113" t="s">
        <v>168</v>
      </c>
      <c r="F113">
        <v>-19.64</v>
      </c>
      <c r="G113">
        <v>134.18</v>
      </c>
      <c r="H113">
        <v>9.5</v>
      </c>
      <c r="I113">
        <v>377</v>
      </c>
      <c r="J113" t="str">
        <f>HYPERLINK("https://climate.onebuilding.org/WMO_Region_5_Southwest_Pacific/AUS_Australia/NT_Northern_Territory/AUS_NT_Tennant.Creek.AP.942380_38_TE_CZ0302_RMY2012A.zip")</f>
        <v>https://climate.onebuilding.org/WMO_Region_5_Southwest_Pacific/AUS_Australia/NT_Northern_Territory/AUS_NT_Tennant.Creek.AP.942380_38_TE_CZ0302_RMY2012A.zip</v>
      </c>
    </row>
    <row r="114" spans="1:10" x14ac:dyDescent="0.25">
      <c r="A114" t="s">
        <v>10</v>
      </c>
      <c r="B114" t="s">
        <v>11</v>
      </c>
      <c r="C114" t="s">
        <v>167</v>
      </c>
      <c r="D114">
        <v>942380</v>
      </c>
      <c r="E114" t="s">
        <v>169</v>
      </c>
      <c r="F114">
        <v>-19.64</v>
      </c>
      <c r="G114">
        <v>134.18</v>
      </c>
      <c r="H114">
        <v>9.5</v>
      </c>
      <c r="I114">
        <v>377</v>
      </c>
      <c r="J114" t="str">
        <f>HYPERLINK("https://climate.onebuilding.org/WMO_Region_5_Southwest_Pacific/AUS_Australia/NT_Northern_Territory/AUS_NT_Tennant.Creek.AP.942380_38_TE_CZ0302_RMY2012B.zip")</f>
        <v>https://climate.onebuilding.org/WMO_Region_5_Southwest_Pacific/AUS_Australia/NT_Northern_Territory/AUS_NT_Tennant.Creek.AP.942380_38_TE_CZ0302_RMY2012B.zip</v>
      </c>
    </row>
    <row r="115" spans="1:10" x14ac:dyDescent="0.25">
      <c r="A115" t="s">
        <v>10</v>
      </c>
      <c r="B115" t="s">
        <v>11</v>
      </c>
      <c r="C115" t="s">
        <v>167</v>
      </c>
      <c r="D115">
        <v>942380</v>
      </c>
      <c r="E115" t="s">
        <v>170</v>
      </c>
      <c r="F115">
        <v>-19.64</v>
      </c>
      <c r="G115">
        <v>134.18</v>
      </c>
      <c r="H115">
        <v>9.5</v>
      </c>
      <c r="I115">
        <v>377</v>
      </c>
      <c r="J115" t="str">
        <f>HYPERLINK("https://climate.onebuilding.org/WMO_Region_5_Southwest_Pacific/AUS_Australia/NT_Northern_Territory/AUS_NT_Tennant.Creek.AP.942380_38_TE_CZ0302_RMY2012C.zip")</f>
        <v>https://climate.onebuilding.org/WMO_Region_5_Southwest_Pacific/AUS_Australia/NT_Northern_Territory/AUS_NT_Tennant.Creek.AP.942380_38_TE_CZ0302_RMY2012C.zip</v>
      </c>
    </row>
    <row r="116" spans="1:10" x14ac:dyDescent="0.25">
      <c r="A116" t="s">
        <v>10</v>
      </c>
      <c r="B116" t="s">
        <v>21</v>
      </c>
      <c r="C116" t="s">
        <v>171</v>
      </c>
      <c r="D116">
        <v>943320</v>
      </c>
      <c r="E116" t="s">
        <v>172</v>
      </c>
      <c r="F116">
        <v>-20.68</v>
      </c>
      <c r="G116">
        <v>139.49</v>
      </c>
      <c r="H116">
        <v>10</v>
      </c>
      <c r="I116">
        <v>341</v>
      </c>
      <c r="J116" t="str">
        <f>HYPERLINK("https://climate.onebuilding.org/WMO_Region_5_Southwest_Pacific/AUS_Australia/QLD_Queensland/AUS_QLD_Mount.Isa.AP.943320_39_IS_CZ0303_RMY2012A.zip")</f>
        <v>https://climate.onebuilding.org/WMO_Region_5_Southwest_Pacific/AUS_Australia/QLD_Queensland/AUS_QLD_Mount.Isa.AP.943320_39_IS_CZ0303_RMY2012A.zip</v>
      </c>
    </row>
    <row r="117" spans="1:10" x14ac:dyDescent="0.25">
      <c r="A117" t="s">
        <v>10</v>
      </c>
      <c r="B117" t="s">
        <v>21</v>
      </c>
      <c r="C117" t="s">
        <v>171</v>
      </c>
      <c r="D117">
        <v>943320</v>
      </c>
      <c r="E117" t="s">
        <v>173</v>
      </c>
      <c r="F117">
        <v>-20.68</v>
      </c>
      <c r="G117">
        <v>139.49</v>
      </c>
      <c r="H117">
        <v>10</v>
      </c>
      <c r="I117">
        <v>341</v>
      </c>
      <c r="J117" t="str">
        <f>HYPERLINK("https://climate.onebuilding.org/WMO_Region_5_Southwest_Pacific/AUS_Australia/QLD_Queensland/AUS_QLD_Mount.Isa.AP.943320_39_IS_CZ0303_RMY2012B.zip")</f>
        <v>https://climate.onebuilding.org/WMO_Region_5_Southwest_Pacific/AUS_Australia/QLD_Queensland/AUS_QLD_Mount.Isa.AP.943320_39_IS_CZ0303_RMY2012B.zip</v>
      </c>
    </row>
    <row r="118" spans="1:10" x14ac:dyDescent="0.25">
      <c r="A118" t="s">
        <v>10</v>
      </c>
      <c r="B118" t="s">
        <v>21</v>
      </c>
      <c r="C118" t="s">
        <v>174</v>
      </c>
      <c r="D118">
        <v>943320</v>
      </c>
      <c r="E118" t="s">
        <v>175</v>
      </c>
      <c r="F118">
        <v>-20.68</v>
      </c>
      <c r="G118">
        <v>139.49</v>
      </c>
      <c r="H118">
        <v>10</v>
      </c>
      <c r="I118">
        <v>341</v>
      </c>
      <c r="J118" t="str">
        <f>HYPERLINK("https://climate.onebuilding.org/WMO_Region_5_Southwest_Pacific/AUS_Australia/QLD_Queensland/AUS_QLD_Mount.Isa.AP.943320_39_IS_CZ0303_RMY2012C.zip")</f>
        <v>https://climate.onebuilding.org/WMO_Region_5_Southwest_Pacific/AUS_Australia/QLD_Queensland/AUS_QLD_Mount.Isa.AP.943320_39_IS_CZ0303_RMY2012C.zip</v>
      </c>
    </row>
    <row r="119" spans="1:10" x14ac:dyDescent="0.25">
      <c r="A119" t="s">
        <v>10</v>
      </c>
      <c r="B119" t="s">
        <v>16</v>
      </c>
      <c r="C119" t="s">
        <v>176</v>
      </c>
      <c r="D119">
        <v>943170</v>
      </c>
      <c r="E119" t="s">
        <v>177</v>
      </c>
      <c r="F119">
        <v>-23.42</v>
      </c>
      <c r="G119">
        <v>119.8</v>
      </c>
      <c r="H119">
        <v>8</v>
      </c>
      <c r="I119">
        <v>525</v>
      </c>
      <c r="J119" t="str">
        <f>HYPERLINK("https://climate.onebuilding.org/WMO_Region_5_Southwest_Pacific/AUS_Australia/WA_Western_Australia/AUS_WA_Newman.AP.943170_40_NE_CZ0305_RMY2012A.zip")</f>
        <v>https://climate.onebuilding.org/WMO_Region_5_Southwest_Pacific/AUS_Australia/WA_Western_Australia/AUS_WA_Newman.AP.943170_40_NE_CZ0305_RMY2012A.zip</v>
      </c>
    </row>
    <row r="120" spans="1:10" x14ac:dyDescent="0.25">
      <c r="A120" t="s">
        <v>10</v>
      </c>
      <c r="B120" t="s">
        <v>16</v>
      </c>
      <c r="C120" t="s">
        <v>176</v>
      </c>
      <c r="D120">
        <v>943170</v>
      </c>
      <c r="E120" t="s">
        <v>178</v>
      </c>
      <c r="F120">
        <v>-23.42</v>
      </c>
      <c r="G120">
        <v>119.8</v>
      </c>
      <c r="H120">
        <v>8</v>
      </c>
      <c r="I120">
        <v>525</v>
      </c>
      <c r="J120" t="str">
        <f>HYPERLINK("https://climate.onebuilding.org/WMO_Region_5_Southwest_Pacific/AUS_Australia/WA_Western_Australia/AUS_WA_Newman.AP.943170_40_NE_CZ0305_RMY2012B.zip")</f>
        <v>https://climate.onebuilding.org/WMO_Region_5_Southwest_Pacific/AUS_Australia/WA_Western_Australia/AUS_WA_Newman.AP.943170_40_NE_CZ0305_RMY2012B.zip</v>
      </c>
    </row>
    <row r="121" spans="1:10" x14ac:dyDescent="0.25">
      <c r="A121" t="s">
        <v>10</v>
      </c>
      <c r="B121" t="s">
        <v>16</v>
      </c>
      <c r="C121" t="s">
        <v>176</v>
      </c>
      <c r="D121">
        <v>943170</v>
      </c>
      <c r="E121" t="s">
        <v>179</v>
      </c>
      <c r="F121">
        <v>-23.42</v>
      </c>
      <c r="G121">
        <v>119.8</v>
      </c>
      <c r="H121">
        <v>8</v>
      </c>
      <c r="I121">
        <v>525</v>
      </c>
      <c r="J121" t="str">
        <f>HYPERLINK("https://climate.onebuilding.org/WMO_Region_5_Southwest_Pacific/AUS_Australia/WA_Western_Australia/AUS_WA_Newman.AP.943170_40_NE_CZ0305_RMY2012C.zip")</f>
        <v>https://climate.onebuilding.org/WMO_Region_5_Southwest_Pacific/AUS_Australia/WA_Western_Australia/AUS_WA_Newman.AP.943170_40_NE_CZ0305_RMY2012C.zip</v>
      </c>
    </row>
    <row r="122" spans="1:10" x14ac:dyDescent="0.25">
      <c r="A122" t="s">
        <v>10</v>
      </c>
      <c r="B122" t="s">
        <v>16</v>
      </c>
      <c r="C122" t="s">
        <v>180</v>
      </c>
      <c r="D122">
        <v>944610</v>
      </c>
      <c r="E122" t="s">
        <v>181</v>
      </c>
      <c r="F122">
        <v>-25.03</v>
      </c>
      <c r="G122">
        <v>128.30000000000001</v>
      </c>
      <c r="H122">
        <v>8</v>
      </c>
      <c r="I122">
        <v>599</v>
      </c>
      <c r="J122" t="str">
        <f>HYPERLINK("https://climate.onebuilding.org/WMO_Region_5_Southwest_Pacific/AUS_Australia/WA_Western_Australia/AUS_WA_Giles.AP.944610_41_GI_CZ0401_RMY2012A.zip")</f>
        <v>https://climate.onebuilding.org/WMO_Region_5_Southwest_Pacific/AUS_Australia/WA_Western_Australia/AUS_WA_Giles.AP.944610_41_GI_CZ0401_RMY2012A.zip</v>
      </c>
    </row>
    <row r="123" spans="1:10" x14ac:dyDescent="0.25">
      <c r="A123" t="s">
        <v>10</v>
      </c>
      <c r="B123" t="s">
        <v>16</v>
      </c>
      <c r="C123" t="s">
        <v>180</v>
      </c>
      <c r="D123">
        <v>944610</v>
      </c>
      <c r="E123" t="s">
        <v>182</v>
      </c>
      <c r="F123">
        <v>-25.03</v>
      </c>
      <c r="G123">
        <v>128.30000000000001</v>
      </c>
      <c r="H123">
        <v>8</v>
      </c>
      <c r="I123">
        <v>599</v>
      </c>
      <c r="J123" t="str">
        <f>HYPERLINK("https://climate.onebuilding.org/WMO_Region_5_Southwest_Pacific/AUS_Australia/WA_Western_Australia/AUS_WA_Giles.AP.944610_41_GI_CZ0401_RMY2012B.zip")</f>
        <v>https://climate.onebuilding.org/WMO_Region_5_Southwest_Pacific/AUS_Australia/WA_Western_Australia/AUS_WA_Giles.AP.944610_41_GI_CZ0401_RMY2012B.zip</v>
      </c>
    </row>
    <row r="124" spans="1:10" x14ac:dyDescent="0.25">
      <c r="A124" t="s">
        <v>10</v>
      </c>
      <c r="B124" t="s">
        <v>16</v>
      </c>
      <c r="C124" t="s">
        <v>180</v>
      </c>
      <c r="D124">
        <v>944610</v>
      </c>
      <c r="E124" t="s">
        <v>183</v>
      </c>
      <c r="F124">
        <v>-25.03</v>
      </c>
      <c r="G124">
        <v>128.30000000000001</v>
      </c>
      <c r="H124">
        <v>8</v>
      </c>
      <c r="I124">
        <v>599</v>
      </c>
      <c r="J124" t="str">
        <f>HYPERLINK("https://climate.onebuilding.org/WMO_Region_5_Southwest_Pacific/AUS_Australia/WA_Western_Australia/AUS_WA_Giles.AP.944610_41_GI_CZ0401_RMY2012C.zip")</f>
        <v>https://climate.onebuilding.org/WMO_Region_5_Southwest_Pacific/AUS_Australia/WA_Western_Australia/AUS_WA_Giles.AP.944610_41_GI_CZ0401_RMY2012C.zip</v>
      </c>
    </row>
    <row r="125" spans="1:10" x14ac:dyDescent="0.25">
      <c r="A125" t="s">
        <v>10</v>
      </c>
      <c r="B125" t="s">
        <v>16</v>
      </c>
      <c r="C125" t="s">
        <v>184</v>
      </c>
      <c r="D125">
        <v>944300</v>
      </c>
      <c r="E125" t="s">
        <v>185</v>
      </c>
      <c r="F125">
        <v>-26.61</v>
      </c>
      <c r="G125">
        <v>118.54</v>
      </c>
      <c r="H125">
        <v>8</v>
      </c>
      <c r="I125">
        <v>519</v>
      </c>
      <c r="J125" t="str">
        <f>HYPERLINK("https://climate.onebuilding.org/WMO_Region_5_Southwest_Pacific/AUS_Australia/WA_Western_Australia/AUS_WA_Meekatharra.AP.944300_42_MT_CZ0402_RMY2012A.zip")</f>
        <v>https://climate.onebuilding.org/WMO_Region_5_Southwest_Pacific/AUS_Australia/WA_Western_Australia/AUS_WA_Meekatharra.AP.944300_42_MT_CZ0402_RMY2012A.zip</v>
      </c>
    </row>
    <row r="126" spans="1:10" x14ac:dyDescent="0.25">
      <c r="A126" t="s">
        <v>10</v>
      </c>
      <c r="B126" t="s">
        <v>16</v>
      </c>
      <c r="C126" t="s">
        <v>184</v>
      </c>
      <c r="D126">
        <v>944300</v>
      </c>
      <c r="E126" t="s">
        <v>186</v>
      </c>
      <c r="F126">
        <v>-26.61</v>
      </c>
      <c r="G126">
        <v>118.54</v>
      </c>
      <c r="H126">
        <v>8</v>
      </c>
      <c r="I126">
        <v>519</v>
      </c>
      <c r="J126" t="str">
        <f>HYPERLINK("https://climate.onebuilding.org/WMO_Region_5_Southwest_Pacific/AUS_Australia/WA_Western_Australia/AUS_WA_Meekatharra.AP.944300_42_MT_CZ0402_RMY2012B.zip")</f>
        <v>https://climate.onebuilding.org/WMO_Region_5_Southwest_Pacific/AUS_Australia/WA_Western_Australia/AUS_WA_Meekatharra.AP.944300_42_MT_CZ0402_RMY2012B.zip</v>
      </c>
    </row>
    <row r="127" spans="1:10" x14ac:dyDescent="0.25">
      <c r="A127" t="s">
        <v>10</v>
      </c>
      <c r="B127" t="s">
        <v>16</v>
      </c>
      <c r="C127" t="s">
        <v>184</v>
      </c>
      <c r="D127">
        <v>944300</v>
      </c>
      <c r="E127" t="s">
        <v>187</v>
      </c>
      <c r="F127">
        <v>-26.61</v>
      </c>
      <c r="G127">
        <v>118.54</v>
      </c>
      <c r="H127">
        <v>8</v>
      </c>
      <c r="I127">
        <v>519</v>
      </c>
      <c r="J127" t="str">
        <f>HYPERLINK("https://climate.onebuilding.org/WMO_Region_5_Southwest_Pacific/AUS_Australia/WA_Western_Australia/AUS_WA_Meekatharra.AP.944300_42_MT_CZ0402_RMY2012C.zip")</f>
        <v>https://climate.onebuilding.org/WMO_Region_5_Southwest_Pacific/AUS_Australia/WA_Western_Australia/AUS_WA_Meekatharra.AP.944300_42_MT_CZ0402_RMY2012C.zip</v>
      </c>
    </row>
    <row r="128" spans="1:10" x14ac:dyDescent="0.25">
      <c r="A128" t="s">
        <v>10</v>
      </c>
      <c r="B128" t="s">
        <v>75</v>
      </c>
      <c r="C128" t="s">
        <v>188</v>
      </c>
      <c r="D128">
        <v>944760</v>
      </c>
      <c r="E128" t="s">
        <v>189</v>
      </c>
      <c r="F128">
        <v>-27.56</v>
      </c>
      <c r="G128">
        <v>135.44999999999999</v>
      </c>
      <c r="H128">
        <v>9.5</v>
      </c>
      <c r="I128">
        <v>117</v>
      </c>
      <c r="J128" t="str">
        <f>HYPERLINK("https://climate.onebuilding.org/WMO_Region_5_Southwest_Pacific/AUS_Australia/SA_South_Australia/AUS_SA_Oodnadatta.AP.944760_43_OO_CZ0403_RMY2012A.zip")</f>
        <v>https://climate.onebuilding.org/WMO_Region_5_Southwest_Pacific/AUS_Australia/SA_South_Australia/AUS_SA_Oodnadatta.AP.944760_43_OO_CZ0403_RMY2012A.zip</v>
      </c>
    </row>
    <row r="129" spans="1:10" x14ac:dyDescent="0.25">
      <c r="A129" t="s">
        <v>10</v>
      </c>
      <c r="B129" t="s">
        <v>75</v>
      </c>
      <c r="C129" t="s">
        <v>188</v>
      </c>
      <c r="D129">
        <v>944760</v>
      </c>
      <c r="E129" t="s">
        <v>190</v>
      </c>
      <c r="F129">
        <v>-27.56</v>
      </c>
      <c r="G129">
        <v>135.44999999999999</v>
      </c>
      <c r="H129">
        <v>9.5</v>
      </c>
      <c r="I129">
        <v>117</v>
      </c>
      <c r="J129" t="str">
        <f>HYPERLINK("https://climate.onebuilding.org/WMO_Region_5_Southwest_Pacific/AUS_Australia/SA_South_Australia/AUS_SA_Oodnadatta.AP.944760_43_OO_CZ0403_RMY2012B.zip")</f>
        <v>https://climate.onebuilding.org/WMO_Region_5_Southwest_Pacific/AUS_Australia/SA_South_Australia/AUS_SA_Oodnadatta.AP.944760_43_OO_CZ0403_RMY2012B.zip</v>
      </c>
    </row>
    <row r="130" spans="1:10" x14ac:dyDescent="0.25">
      <c r="A130" t="s">
        <v>10</v>
      </c>
      <c r="B130" t="s">
        <v>75</v>
      </c>
      <c r="C130" t="s">
        <v>188</v>
      </c>
      <c r="D130">
        <v>944760</v>
      </c>
      <c r="E130" t="s">
        <v>191</v>
      </c>
      <c r="F130">
        <v>-27.56</v>
      </c>
      <c r="G130">
        <v>135.44999999999999</v>
      </c>
      <c r="H130">
        <v>9.5</v>
      </c>
      <c r="I130">
        <v>117</v>
      </c>
      <c r="J130" t="str">
        <f>HYPERLINK("https://climate.onebuilding.org/WMO_Region_5_Southwest_Pacific/AUS_Australia/SA_South_Australia/AUS_SA_Oodnadatta.AP.944760_43_OO_CZ0403_RMY2012C.zip")</f>
        <v>https://climate.onebuilding.org/WMO_Region_5_Southwest_Pacific/AUS_Australia/SA_South_Australia/AUS_SA_Oodnadatta.AP.944760_43_OO_CZ0403_RMY2012C.zip</v>
      </c>
    </row>
    <row r="131" spans="1:10" x14ac:dyDescent="0.25">
      <c r="A131" t="s">
        <v>10</v>
      </c>
      <c r="B131" t="s">
        <v>16</v>
      </c>
      <c r="C131" t="s">
        <v>192</v>
      </c>
      <c r="D131">
        <v>943670</v>
      </c>
      <c r="E131" t="s">
        <v>193</v>
      </c>
      <c r="F131">
        <v>-30.78</v>
      </c>
      <c r="G131">
        <v>121.45</v>
      </c>
      <c r="H131">
        <v>8</v>
      </c>
      <c r="I131">
        <v>370</v>
      </c>
      <c r="J131" t="str">
        <f>HYPERLINK("https://climate.onebuilding.org/WMO_Region_5_Southwest_Pacific/AUS_Australia/WA_Western_Australia/AUS_WA_Kalgoorlie-Boulder.AP.943670_44_KA_CZ0406_RMY2012A.zip")</f>
        <v>https://climate.onebuilding.org/WMO_Region_5_Southwest_Pacific/AUS_Australia/WA_Western_Australia/AUS_WA_Kalgoorlie-Boulder.AP.943670_44_KA_CZ0406_RMY2012A.zip</v>
      </c>
    </row>
    <row r="132" spans="1:10" x14ac:dyDescent="0.25">
      <c r="A132" t="s">
        <v>10</v>
      </c>
      <c r="B132" t="s">
        <v>16</v>
      </c>
      <c r="C132" t="s">
        <v>192</v>
      </c>
      <c r="D132">
        <v>943670</v>
      </c>
      <c r="E132" t="s">
        <v>194</v>
      </c>
      <c r="F132">
        <v>-30.78</v>
      </c>
      <c r="G132">
        <v>121.45</v>
      </c>
      <c r="H132">
        <v>8</v>
      </c>
      <c r="I132">
        <v>370</v>
      </c>
      <c r="J132" t="str">
        <f>HYPERLINK("https://climate.onebuilding.org/WMO_Region_5_Southwest_Pacific/AUS_Australia/WA_Western_Australia/AUS_WA_Kalgoorlie-Boulder.AP.943670_44_KA_CZ0406_RMY2012B.zip")</f>
        <v>https://climate.onebuilding.org/WMO_Region_5_Southwest_Pacific/AUS_Australia/WA_Western_Australia/AUS_WA_Kalgoorlie-Boulder.AP.943670_44_KA_CZ0406_RMY2012B.zip</v>
      </c>
    </row>
    <row r="133" spans="1:10" x14ac:dyDescent="0.25">
      <c r="A133" t="s">
        <v>10</v>
      </c>
      <c r="B133" t="s">
        <v>16</v>
      </c>
      <c r="C133" t="s">
        <v>192</v>
      </c>
      <c r="D133">
        <v>943670</v>
      </c>
      <c r="E133" t="s">
        <v>195</v>
      </c>
      <c r="F133">
        <v>-30.78</v>
      </c>
      <c r="G133">
        <v>121.45</v>
      </c>
      <c r="H133">
        <v>8</v>
      </c>
      <c r="I133">
        <v>370</v>
      </c>
      <c r="J133" t="str">
        <f>HYPERLINK("https://climate.onebuilding.org/WMO_Region_5_Southwest_Pacific/AUS_Australia/WA_Western_Australia/AUS_WA_Kalgoorlie-Boulder.AP.943670_44_KA_CZ0406_RMY2012C.zip")</f>
        <v>https://climate.onebuilding.org/WMO_Region_5_Southwest_Pacific/AUS_Australia/WA_Western_Australia/AUS_WA_Kalgoorlie-Boulder.AP.943670_44_KA_CZ0406_RMY2012C.zip</v>
      </c>
    </row>
    <row r="134" spans="1:10" x14ac:dyDescent="0.25">
      <c r="A134" t="s">
        <v>10</v>
      </c>
      <c r="B134" t="s">
        <v>75</v>
      </c>
      <c r="C134" t="s">
        <v>196</v>
      </c>
      <c r="D134">
        <v>946590</v>
      </c>
      <c r="E134" t="s">
        <v>197</v>
      </c>
      <c r="F134">
        <v>-31.16</v>
      </c>
      <c r="G134">
        <v>136.80000000000001</v>
      </c>
      <c r="H134">
        <v>9.5</v>
      </c>
      <c r="I134">
        <v>169</v>
      </c>
      <c r="J134" t="str">
        <f>HYPERLINK("https://climate.onebuilding.org/WMO_Region_5_Southwest_Pacific/AUS_Australia/SA_South_Australia/AUS_SA_RAAF.Woomera.946590_45_WO_CZ0408_RMY2012A.zip")</f>
        <v>https://climate.onebuilding.org/WMO_Region_5_Southwest_Pacific/AUS_Australia/SA_South_Australia/AUS_SA_RAAF.Woomera.946590_45_WO_CZ0408_RMY2012A.zip</v>
      </c>
    </row>
    <row r="135" spans="1:10" x14ac:dyDescent="0.25">
      <c r="A135" t="s">
        <v>10</v>
      </c>
      <c r="B135" t="s">
        <v>75</v>
      </c>
      <c r="C135" t="s">
        <v>196</v>
      </c>
      <c r="D135">
        <v>946590</v>
      </c>
      <c r="E135" t="s">
        <v>198</v>
      </c>
      <c r="F135">
        <v>-31.16</v>
      </c>
      <c r="G135">
        <v>136.80000000000001</v>
      </c>
      <c r="H135">
        <v>9.5</v>
      </c>
      <c r="I135">
        <v>169</v>
      </c>
      <c r="J135" t="str">
        <f>HYPERLINK("https://climate.onebuilding.org/WMO_Region_5_Southwest_Pacific/AUS_Australia/SA_South_Australia/AUS_SA_RAAF.Woomera.946590_45_WO_CZ0408_RMY2012B.zip")</f>
        <v>https://climate.onebuilding.org/WMO_Region_5_Southwest_Pacific/AUS_Australia/SA_South_Australia/AUS_SA_RAAF.Woomera.946590_45_WO_CZ0408_RMY2012B.zip</v>
      </c>
    </row>
    <row r="136" spans="1:10" x14ac:dyDescent="0.25">
      <c r="A136" t="s">
        <v>10</v>
      </c>
      <c r="B136" t="s">
        <v>75</v>
      </c>
      <c r="C136" t="s">
        <v>196</v>
      </c>
      <c r="D136">
        <v>946590</v>
      </c>
      <c r="E136" t="s">
        <v>199</v>
      </c>
      <c r="F136">
        <v>-31.16</v>
      </c>
      <c r="G136">
        <v>136.80000000000001</v>
      </c>
      <c r="H136">
        <v>9.5</v>
      </c>
      <c r="I136">
        <v>169</v>
      </c>
      <c r="J136" t="str">
        <f>HYPERLINK("https://climate.onebuilding.org/WMO_Region_5_Southwest_Pacific/AUS_Australia/SA_South_Australia/AUS_SA_RAAF.Woomera.946590_45_WO_CZ0408_RMY2012C.zip")</f>
        <v>https://climate.onebuilding.org/WMO_Region_5_Southwest_Pacific/AUS_Australia/SA_South_Australia/AUS_SA_RAAF.Woomera.946590_45_WO_CZ0408_RMY2012C.zip</v>
      </c>
    </row>
    <row r="137" spans="1:10" x14ac:dyDescent="0.25">
      <c r="A137" t="s">
        <v>10</v>
      </c>
      <c r="B137" t="s">
        <v>42</v>
      </c>
      <c r="C137" t="s">
        <v>200</v>
      </c>
      <c r="D137">
        <v>947110</v>
      </c>
      <c r="E137" t="s">
        <v>201</v>
      </c>
      <c r="F137">
        <v>-31.48</v>
      </c>
      <c r="G137">
        <v>145.83000000000001</v>
      </c>
      <c r="H137">
        <v>10</v>
      </c>
      <c r="I137">
        <v>264</v>
      </c>
      <c r="J137" t="str">
        <f>HYPERLINK("https://climate.onebuilding.org/WMO_Region_5_Southwest_Pacific/AUS_Australia/NSW_New_South_Wales/AUS_NSW_Cobar.947110_46_CO_CZ0409_RMY2012A.zip")</f>
        <v>https://climate.onebuilding.org/WMO_Region_5_Southwest_Pacific/AUS_Australia/NSW_New_South_Wales/AUS_NSW_Cobar.947110_46_CO_CZ0409_RMY2012A.zip</v>
      </c>
    </row>
    <row r="138" spans="1:10" x14ac:dyDescent="0.25">
      <c r="A138" t="s">
        <v>10</v>
      </c>
      <c r="B138" t="s">
        <v>42</v>
      </c>
      <c r="C138" t="s">
        <v>200</v>
      </c>
      <c r="D138">
        <v>947110</v>
      </c>
      <c r="E138" t="s">
        <v>202</v>
      </c>
      <c r="F138">
        <v>-31.48</v>
      </c>
      <c r="G138">
        <v>145.83000000000001</v>
      </c>
      <c r="H138">
        <v>10</v>
      </c>
      <c r="I138">
        <v>264</v>
      </c>
      <c r="J138" t="str">
        <f>HYPERLINK("https://climate.onebuilding.org/WMO_Region_5_Southwest_Pacific/AUS_Australia/NSW_New_South_Wales/AUS_NSW_Cobar.947110_46_CO_CZ0409_RMY2012B.zip")</f>
        <v>https://climate.onebuilding.org/WMO_Region_5_Southwest_Pacific/AUS_Australia/NSW_New_South_Wales/AUS_NSW_Cobar.947110_46_CO_CZ0409_RMY2012B.zip</v>
      </c>
    </row>
    <row r="139" spans="1:10" x14ac:dyDescent="0.25">
      <c r="A139" t="s">
        <v>10</v>
      </c>
      <c r="B139" t="s">
        <v>42</v>
      </c>
      <c r="C139" t="s">
        <v>200</v>
      </c>
      <c r="D139">
        <v>947110</v>
      </c>
      <c r="E139" t="s">
        <v>203</v>
      </c>
      <c r="F139">
        <v>-31.48</v>
      </c>
      <c r="G139">
        <v>145.83000000000001</v>
      </c>
      <c r="H139">
        <v>10</v>
      </c>
      <c r="I139">
        <v>264</v>
      </c>
      <c r="J139" t="str">
        <f>HYPERLINK("https://climate.onebuilding.org/WMO_Region_5_Southwest_Pacific/AUS_Australia/NSW_New_South_Wales/AUS_NSW_Cobar.947110_46_CO_CZ0409_RMY2012C.zip")</f>
        <v>https://climate.onebuilding.org/WMO_Region_5_Southwest_Pacific/AUS_Australia/NSW_New_South_Wales/AUS_NSW_Cobar.947110_46_CO_CZ0409_RMY2012C.zip</v>
      </c>
    </row>
    <row r="140" spans="1:10" x14ac:dyDescent="0.25">
      <c r="A140" t="s">
        <v>10</v>
      </c>
      <c r="B140" t="s">
        <v>16</v>
      </c>
      <c r="C140" t="s">
        <v>204</v>
      </c>
      <c r="D140">
        <v>956100</v>
      </c>
      <c r="E140" t="s">
        <v>205</v>
      </c>
      <c r="F140">
        <v>-32.01</v>
      </c>
      <c r="G140">
        <v>116.14</v>
      </c>
      <c r="H140">
        <v>8</v>
      </c>
      <c r="I140">
        <v>384</v>
      </c>
      <c r="J140" t="str">
        <f>HYPERLINK("https://climate.onebuilding.org/WMO_Region_5_Southwest_Pacific/AUS_Australia/WA_Western_Australia/AUS_WA_Bickley-Perth.Observatory.956100_47_BI_CZ0410_RMY2012A.zip")</f>
        <v>https://climate.onebuilding.org/WMO_Region_5_Southwest_Pacific/AUS_Australia/WA_Western_Australia/AUS_WA_Bickley-Perth.Observatory.956100_47_BI_CZ0410_RMY2012A.zip</v>
      </c>
    </row>
    <row r="141" spans="1:10" x14ac:dyDescent="0.25">
      <c r="A141" t="s">
        <v>10</v>
      </c>
      <c r="B141" t="s">
        <v>16</v>
      </c>
      <c r="C141" t="s">
        <v>204</v>
      </c>
      <c r="D141">
        <v>956100</v>
      </c>
      <c r="E141" t="s">
        <v>206</v>
      </c>
      <c r="F141">
        <v>-32.01</v>
      </c>
      <c r="G141">
        <v>116.14</v>
      </c>
      <c r="H141">
        <v>8</v>
      </c>
      <c r="I141">
        <v>384</v>
      </c>
      <c r="J141" t="str">
        <f>HYPERLINK("https://climate.onebuilding.org/WMO_Region_5_Southwest_Pacific/AUS_Australia/WA_Western_Australia/AUS_WA_Bickley-Perth.Observatory.956100_47_BI_CZ0410_RMY2012B.zip")</f>
        <v>https://climate.onebuilding.org/WMO_Region_5_Southwest_Pacific/AUS_Australia/WA_Western_Australia/AUS_WA_Bickley-Perth.Observatory.956100_47_BI_CZ0410_RMY2012B.zip</v>
      </c>
    </row>
    <row r="142" spans="1:10" x14ac:dyDescent="0.25">
      <c r="A142" t="s">
        <v>10</v>
      </c>
      <c r="B142" t="s">
        <v>16</v>
      </c>
      <c r="C142" t="s">
        <v>207</v>
      </c>
      <c r="D142">
        <v>956100</v>
      </c>
      <c r="E142" t="s">
        <v>208</v>
      </c>
      <c r="F142">
        <v>-32.01</v>
      </c>
      <c r="G142">
        <v>116.14</v>
      </c>
      <c r="H142">
        <v>8</v>
      </c>
      <c r="I142">
        <v>384</v>
      </c>
      <c r="J142" t="str">
        <f>HYPERLINK("https://climate.onebuilding.org/WMO_Region_5_Southwest_Pacific/AUS_Australia/WA_Western_Australia/AUS_WA_Bickley-Perth.Observatory.956100_47_BI_CZ0410_RMY2012C.zip")</f>
        <v>https://climate.onebuilding.org/WMO_Region_5_Southwest_Pacific/AUS_Australia/WA_Western_Australia/AUS_WA_Bickley-Perth.Observatory.956100_47_BI_CZ0410_RMY2012C.zip</v>
      </c>
    </row>
    <row r="143" spans="1:10" x14ac:dyDescent="0.25">
      <c r="A143" t="s">
        <v>10</v>
      </c>
      <c r="B143" t="s">
        <v>42</v>
      </c>
      <c r="C143" t="s">
        <v>209</v>
      </c>
      <c r="D143">
        <v>957190</v>
      </c>
      <c r="E143" t="s">
        <v>210</v>
      </c>
      <c r="F143">
        <v>-32.22</v>
      </c>
      <c r="G143">
        <v>148.57</v>
      </c>
      <c r="H143">
        <v>10</v>
      </c>
      <c r="I143">
        <v>285</v>
      </c>
      <c r="J143" t="str">
        <f>HYPERLINK("https://climate.onebuilding.org/WMO_Region_5_Southwest_Pacific/AUS_Australia/NSW_New_South_Wales/AUS_NSW_Dubbo.City.Rgnl.AP.957190_48_DU_CZ0411_RMY2012A.zip")</f>
        <v>https://climate.onebuilding.org/WMO_Region_5_Southwest_Pacific/AUS_Australia/NSW_New_South_Wales/AUS_NSW_Dubbo.City.Rgnl.AP.957190_48_DU_CZ0411_RMY2012A.zip</v>
      </c>
    </row>
    <row r="144" spans="1:10" x14ac:dyDescent="0.25">
      <c r="A144" t="s">
        <v>10</v>
      </c>
      <c r="B144" t="s">
        <v>42</v>
      </c>
      <c r="C144" t="s">
        <v>209</v>
      </c>
      <c r="D144">
        <v>957190</v>
      </c>
      <c r="E144" t="s">
        <v>211</v>
      </c>
      <c r="F144">
        <v>-32.22</v>
      </c>
      <c r="G144">
        <v>148.57</v>
      </c>
      <c r="H144">
        <v>10</v>
      </c>
      <c r="I144">
        <v>285</v>
      </c>
      <c r="J144" t="str">
        <f>HYPERLINK("https://climate.onebuilding.org/WMO_Region_5_Southwest_Pacific/AUS_Australia/NSW_New_South_Wales/AUS_NSW_Dubbo.City.Rgnl.AP.957190_48_DU_CZ0411_RMY2012B.zip")</f>
        <v>https://climate.onebuilding.org/WMO_Region_5_Southwest_Pacific/AUS_Australia/NSW_New_South_Wales/AUS_NSW_Dubbo.City.Rgnl.AP.957190_48_DU_CZ0411_RMY2012B.zip</v>
      </c>
    </row>
    <row r="145" spans="1:10" x14ac:dyDescent="0.25">
      <c r="A145" t="s">
        <v>10</v>
      </c>
      <c r="B145" t="s">
        <v>42</v>
      </c>
      <c r="C145" t="s">
        <v>209</v>
      </c>
      <c r="D145">
        <v>957190</v>
      </c>
      <c r="E145" t="s">
        <v>212</v>
      </c>
      <c r="F145">
        <v>-32.22</v>
      </c>
      <c r="G145">
        <v>148.57</v>
      </c>
      <c r="H145">
        <v>10</v>
      </c>
      <c r="I145">
        <v>285</v>
      </c>
      <c r="J145" t="str">
        <f>HYPERLINK("https://climate.onebuilding.org/WMO_Region_5_Southwest_Pacific/AUS_Australia/NSW_New_South_Wales/AUS_NSW_Dubbo.City.Rgnl.AP.957190_48_DU_CZ0411_RMY2012C.zip")</f>
        <v>https://climate.onebuilding.org/WMO_Region_5_Southwest_Pacific/AUS_Australia/NSW_New_South_Wales/AUS_NSW_Dubbo.City.Rgnl.AP.957190_48_DU_CZ0411_RMY2012C.zip</v>
      </c>
    </row>
    <row r="146" spans="1:10" x14ac:dyDescent="0.25">
      <c r="A146" t="s">
        <v>10</v>
      </c>
      <c r="B146" t="s">
        <v>16</v>
      </c>
      <c r="C146" t="s">
        <v>213</v>
      </c>
      <c r="D146">
        <v>946410</v>
      </c>
      <c r="E146" t="s">
        <v>214</v>
      </c>
      <c r="F146">
        <v>-33.69</v>
      </c>
      <c r="G146">
        <v>117.61</v>
      </c>
      <c r="H146">
        <v>8</v>
      </c>
      <c r="I146">
        <v>321</v>
      </c>
      <c r="J146" t="str">
        <f>HYPERLINK("https://climate.onebuilding.org/WMO_Region_5_Southwest_Pacific/AUS_Australia/WA_Western_Australia/AUS_WA_Katanning.AP.946410_49_KT_CZ0412_RMY2012A.zip")</f>
        <v>https://climate.onebuilding.org/WMO_Region_5_Southwest_Pacific/AUS_Australia/WA_Western_Australia/AUS_WA_Katanning.AP.946410_49_KT_CZ0412_RMY2012A.zip</v>
      </c>
    </row>
    <row r="147" spans="1:10" x14ac:dyDescent="0.25">
      <c r="A147" t="s">
        <v>10</v>
      </c>
      <c r="B147" t="s">
        <v>16</v>
      </c>
      <c r="C147" t="s">
        <v>213</v>
      </c>
      <c r="D147">
        <v>946410</v>
      </c>
      <c r="E147" t="s">
        <v>215</v>
      </c>
      <c r="F147">
        <v>-33.69</v>
      </c>
      <c r="G147">
        <v>117.61</v>
      </c>
      <c r="H147">
        <v>8</v>
      </c>
      <c r="I147">
        <v>321</v>
      </c>
      <c r="J147" t="str">
        <f>HYPERLINK("https://climate.onebuilding.org/WMO_Region_5_Southwest_Pacific/AUS_Australia/WA_Western_Australia/AUS_WA_Katanning.AP.946410_49_KT_CZ0412_RMY2012B.zip")</f>
        <v>https://climate.onebuilding.org/WMO_Region_5_Southwest_Pacific/AUS_Australia/WA_Western_Australia/AUS_WA_Katanning.AP.946410_49_KT_CZ0412_RMY2012B.zip</v>
      </c>
    </row>
    <row r="148" spans="1:10" x14ac:dyDescent="0.25">
      <c r="A148" t="s">
        <v>10</v>
      </c>
      <c r="B148" t="s">
        <v>16</v>
      </c>
      <c r="C148" t="s">
        <v>213</v>
      </c>
      <c r="D148">
        <v>946410</v>
      </c>
      <c r="E148" t="s">
        <v>216</v>
      </c>
      <c r="F148">
        <v>-33.69</v>
      </c>
      <c r="G148">
        <v>117.61</v>
      </c>
      <c r="H148">
        <v>8</v>
      </c>
      <c r="I148">
        <v>321</v>
      </c>
      <c r="J148" t="str">
        <f>HYPERLINK("https://climate.onebuilding.org/WMO_Region_5_Southwest_Pacific/AUS_Australia/WA_Western_Australia/AUS_WA_Katanning.AP.946410_49_KT_CZ0412_RMY2012C.zip")</f>
        <v>https://climate.onebuilding.org/WMO_Region_5_Southwest_Pacific/AUS_Australia/WA_Western_Australia/AUS_WA_Katanning.AP.946410_49_KT_CZ0412_RMY2012C.zip</v>
      </c>
    </row>
    <row r="149" spans="1:10" x14ac:dyDescent="0.25">
      <c r="A149" t="s">
        <v>10</v>
      </c>
      <c r="B149" t="s">
        <v>21</v>
      </c>
      <c r="C149" t="s">
        <v>217</v>
      </c>
      <c r="D149">
        <v>945520</v>
      </c>
      <c r="E149" t="s">
        <v>218</v>
      </c>
      <c r="F149">
        <v>-27.4</v>
      </c>
      <c r="G149">
        <v>151.74</v>
      </c>
      <c r="H149">
        <v>10</v>
      </c>
      <c r="I149">
        <v>407</v>
      </c>
      <c r="J149" t="str">
        <f>HYPERLINK("https://climate.onebuilding.org/WMO_Region_5_Southwest_Pacific/AUS_Australia/QLD_Queensland/AUS_QLD_Oakey.AP.945520_50_OA_CZ0501_RMY2012A.zip")</f>
        <v>https://climate.onebuilding.org/WMO_Region_5_Southwest_Pacific/AUS_Australia/QLD_Queensland/AUS_QLD_Oakey.AP.945520_50_OA_CZ0501_RMY2012A.zip</v>
      </c>
    </row>
    <row r="150" spans="1:10" x14ac:dyDescent="0.25">
      <c r="A150" t="s">
        <v>10</v>
      </c>
      <c r="B150" t="s">
        <v>21</v>
      </c>
      <c r="C150" t="s">
        <v>217</v>
      </c>
      <c r="D150">
        <v>945520</v>
      </c>
      <c r="E150" t="s">
        <v>219</v>
      </c>
      <c r="F150">
        <v>-27.4</v>
      </c>
      <c r="G150">
        <v>151.74</v>
      </c>
      <c r="H150">
        <v>10</v>
      </c>
      <c r="I150">
        <v>407</v>
      </c>
      <c r="J150" t="str">
        <f>HYPERLINK("https://climate.onebuilding.org/WMO_Region_5_Southwest_Pacific/AUS_Australia/QLD_Queensland/AUS_QLD_Oakey.AP.945520_50_OA_CZ0501_RMY2012B.zip")</f>
        <v>https://climate.onebuilding.org/WMO_Region_5_Southwest_Pacific/AUS_Australia/QLD_Queensland/AUS_QLD_Oakey.AP.945520_50_OA_CZ0501_RMY2012B.zip</v>
      </c>
    </row>
    <row r="151" spans="1:10" x14ac:dyDescent="0.25">
      <c r="A151" t="s">
        <v>10</v>
      </c>
      <c r="B151" t="s">
        <v>21</v>
      </c>
      <c r="C151" t="s">
        <v>217</v>
      </c>
      <c r="D151">
        <v>945520</v>
      </c>
      <c r="E151" t="s">
        <v>220</v>
      </c>
      <c r="F151">
        <v>-27.4</v>
      </c>
      <c r="G151">
        <v>151.74</v>
      </c>
      <c r="H151">
        <v>10</v>
      </c>
      <c r="I151">
        <v>407</v>
      </c>
      <c r="J151" t="str">
        <f>HYPERLINK("https://climate.onebuilding.org/WMO_Region_5_Southwest_Pacific/AUS_Australia/QLD_Queensland/AUS_QLD_Oakey.AP.945520_50_OA_CZ0501_RMY2012C.zip")</f>
        <v>https://climate.onebuilding.org/WMO_Region_5_Southwest_Pacific/AUS_Australia/QLD_Queensland/AUS_QLD_Oakey.AP.945520_50_OA_CZ0501_RMY2012C.zip</v>
      </c>
    </row>
    <row r="152" spans="1:10" x14ac:dyDescent="0.25">
      <c r="A152" t="s">
        <v>10</v>
      </c>
      <c r="B152" t="s">
        <v>16</v>
      </c>
      <c r="C152" t="s">
        <v>221</v>
      </c>
      <c r="D152">
        <v>956460</v>
      </c>
      <c r="E152" t="s">
        <v>222</v>
      </c>
      <c r="F152">
        <v>-30.84</v>
      </c>
      <c r="G152">
        <v>128.11000000000001</v>
      </c>
      <c r="H152">
        <v>8</v>
      </c>
      <c r="I152">
        <v>160</v>
      </c>
      <c r="J152" t="str">
        <f>HYPERLINK("https://climate.onebuilding.org/WMO_Region_5_Southwest_Pacific/AUS_Australia/WA_Western_Australia/AUS_WA_Forrest.AP.956460_51_FO_CZ0504_RMY2012A.zip")</f>
        <v>https://climate.onebuilding.org/WMO_Region_5_Southwest_Pacific/AUS_Australia/WA_Western_Australia/AUS_WA_Forrest.AP.956460_51_FO_CZ0504_RMY2012A.zip</v>
      </c>
    </row>
    <row r="153" spans="1:10" x14ac:dyDescent="0.25">
      <c r="A153" t="s">
        <v>10</v>
      </c>
      <c r="B153" t="s">
        <v>16</v>
      </c>
      <c r="C153" t="s">
        <v>221</v>
      </c>
      <c r="D153">
        <v>956460</v>
      </c>
      <c r="E153" t="s">
        <v>223</v>
      </c>
      <c r="F153">
        <v>-30.84</v>
      </c>
      <c r="G153">
        <v>128.11000000000001</v>
      </c>
      <c r="H153">
        <v>8</v>
      </c>
      <c r="I153">
        <v>160</v>
      </c>
      <c r="J153" t="str">
        <f>HYPERLINK("https://climate.onebuilding.org/WMO_Region_5_Southwest_Pacific/AUS_Australia/WA_Western_Australia/AUS_WA_Forrest.AP.956460_51_FO_CZ0504_RMY2012B.zip")</f>
        <v>https://climate.onebuilding.org/WMO_Region_5_Southwest_Pacific/AUS_Australia/WA_Western_Australia/AUS_WA_Forrest.AP.956460_51_FO_CZ0504_RMY2012B.zip</v>
      </c>
    </row>
    <row r="154" spans="1:10" x14ac:dyDescent="0.25">
      <c r="A154" t="s">
        <v>10</v>
      </c>
      <c r="B154" t="s">
        <v>16</v>
      </c>
      <c r="C154" t="s">
        <v>221</v>
      </c>
      <c r="D154">
        <v>956460</v>
      </c>
      <c r="E154" t="s">
        <v>224</v>
      </c>
      <c r="F154">
        <v>-30.84</v>
      </c>
      <c r="G154">
        <v>128.11000000000001</v>
      </c>
      <c r="H154">
        <v>8</v>
      </c>
      <c r="I154">
        <v>160</v>
      </c>
      <c r="J154" t="str">
        <f>HYPERLINK("https://climate.onebuilding.org/WMO_Region_5_Southwest_Pacific/AUS_Australia/WA_Western_Australia/AUS_WA_Forrest.AP.956460_51_FO_CZ0504_RMY2012C.zip")</f>
        <v>https://climate.onebuilding.org/WMO_Region_5_Southwest_Pacific/AUS_Australia/WA_Western_Australia/AUS_WA_Forrest.AP.956460_51_FO_CZ0504_RMY2012C.zip</v>
      </c>
    </row>
    <row r="155" spans="1:10" x14ac:dyDescent="0.25">
      <c r="A155" t="s">
        <v>10</v>
      </c>
      <c r="B155" t="s">
        <v>16</v>
      </c>
      <c r="C155" t="s">
        <v>225</v>
      </c>
      <c r="D155">
        <v>946140</v>
      </c>
      <c r="E155" t="s">
        <v>226</v>
      </c>
      <c r="F155">
        <v>-31.96</v>
      </c>
      <c r="G155">
        <v>115.76</v>
      </c>
      <c r="H155">
        <v>8</v>
      </c>
      <c r="I155">
        <v>41</v>
      </c>
      <c r="J155" t="str">
        <f>HYPERLINK("https://climate.onebuilding.org/WMO_Region_5_Southwest_Pacific/AUS_Australia/WA_Western_Australia/AUS_WA_Swanbourne.946140_52_SW_CZ0506_RMY2012A.zip")</f>
        <v>https://climate.onebuilding.org/WMO_Region_5_Southwest_Pacific/AUS_Australia/WA_Western_Australia/AUS_WA_Swanbourne.946140_52_SW_CZ0506_RMY2012A.zip</v>
      </c>
    </row>
    <row r="156" spans="1:10" x14ac:dyDescent="0.25">
      <c r="A156" t="s">
        <v>10</v>
      </c>
      <c r="B156" t="s">
        <v>16</v>
      </c>
      <c r="C156" t="s">
        <v>225</v>
      </c>
      <c r="D156">
        <v>946140</v>
      </c>
      <c r="E156" t="s">
        <v>227</v>
      </c>
      <c r="F156">
        <v>-31.96</v>
      </c>
      <c r="G156">
        <v>115.76</v>
      </c>
      <c r="H156">
        <v>8</v>
      </c>
      <c r="I156">
        <v>41</v>
      </c>
      <c r="J156" t="str">
        <f>HYPERLINK("https://climate.onebuilding.org/WMO_Region_5_Southwest_Pacific/AUS_Australia/WA_Western_Australia/AUS_WA_Swanbourne.946140_52_SW_CZ0506_RMY2012B.zip")</f>
        <v>https://climate.onebuilding.org/WMO_Region_5_Southwest_Pacific/AUS_Australia/WA_Western_Australia/AUS_WA_Swanbourne.946140_52_SW_CZ0506_RMY2012B.zip</v>
      </c>
    </row>
    <row r="157" spans="1:10" x14ac:dyDescent="0.25">
      <c r="A157" t="s">
        <v>10</v>
      </c>
      <c r="B157" t="s">
        <v>16</v>
      </c>
      <c r="C157" t="s">
        <v>225</v>
      </c>
      <c r="D157">
        <v>946140</v>
      </c>
      <c r="E157" t="s">
        <v>228</v>
      </c>
      <c r="F157">
        <v>-31.96</v>
      </c>
      <c r="G157">
        <v>115.76</v>
      </c>
      <c r="H157">
        <v>8</v>
      </c>
      <c r="I157">
        <v>41</v>
      </c>
      <c r="J157" t="str">
        <f>HYPERLINK("https://climate.onebuilding.org/WMO_Region_5_Southwest_Pacific/AUS_Australia/WA_Western_Australia/AUS_WA_Swanbourne.946140_52_SW_CZ0506_RMY2012C.zip")</f>
        <v>https://climate.onebuilding.org/WMO_Region_5_Southwest_Pacific/AUS_Australia/WA_Western_Australia/AUS_WA_Swanbourne.946140_52_SW_CZ0506_RMY2012C.zip</v>
      </c>
    </row>
    <row r="158" spans="1:10" x14ac:dyDescent="0.25">
      <c r="A158" t="s">
        <v>10</v>
      </c>
      <c r="B158" t="s">
        <v>75</v>
      </c>
      <c r="C158" t="s">
        <v>229</v>
      </c>
      <c r="D158">
        <v>946530</v>
      </c>
      <c r="E158" t="s">
        <v>230</v>
      </c>
      <c r="F158">
        <v>-32.130000000000003</v>
      </c>
      <c r="G158">
        <v>133.69999999999999</v>
      </c>
      <c r="H158">
        <v>9.5</v>
      </c>
      <c r="I158">
        <v>16</v>
      </c>
      <c r="J158" t="str">
        <f>HYPERLINK("https://climate.onebuilding.org/WMO_Region_5_Southwest_Pacific/AUS_Australia/SA_South_Australia/AUS_SA_Ceduna.AP.946530_53_CE_CZ0507_RMY2012A.zip")</f>
        <v>https://climate.onebuilding.org/WMO_Region_5_Southwest_Pacific/AUS_Australia/SA_South_Australia/AUS_SA_Ceduna.AP.946530_53_CE_CZ0507_RMY2012A.zip</v>
      </c>
    </row>
    <row r="159" spans="1:10" x14ac:dyDescent="0.25">
      <c r="A159" t="s">
        <v>10</v>
      </c>
      <c r="B159" t="s">
        <v>75</v>
      </c>
      <c r="C159" t="s">
        <v>229</v>
      </c>
      <c r="D159">
        <v>946530</v>
      </c>
      <c r="E159" t="s">
        <v>231</v>
      </c>
      <c r="F159">
        <v>-32.130000000000003</v>
      </c>
      <c r="G159">
        <v>133.69999999999999</v>
      </c>
      <c r="H159">
        <v>9.5</v>
      </c>
      <c r="I159">
        <v>16</v>
      </c>
      <c r="J159" t="str">
        <f>HYPERLINK("https://climate.onebuilding.org/WMO_Region_5_Southwest_Pacific/AUS_Australia/SA_South_Australia/AUS_SA_Ceduna.AP.946530_53_CE_CZ0507_RMY2012B.zip")</f>
        <v>https://climate.onebuilding.org/WMO_Region_5_Southwest_Pacific/AUS_Australia/SA_South_Australia/AUS_SA_Ceduna.AP.946530_53_CE_CZ0507_RMY2012B.zip</v>
      </c>
    </row>
    <row r="160" spans="1:10" x14ac:dyDescent="0.25">
      <c r="A160" t="s">
        <v>10</v>
      </c>
      <c r="B160" t="s">
        <v>75</v>
      </c>
      <c r="C160" t="s">
        <v>229</v>
      </c>
      <c r="D160">
        <v>946530</v>
      </c>
      <c r="E160" t="s">
        <v>232</v>
      </c>
      <c r="F160">
        <v>-32.130000000000003</v>
      </c>
      <c r="G160">
        <v>133.69999999999999</v>
      </c>
      <c r="H160">
        <v>9.5</v>
      </c>
      <c r="I160">
        <v>16</v>
      </c>
      <c r="J160" t="str">
        <f>HYPERLINK("https://climate.onebuilding.org/WMO_Region_5_Southwest_Pacific/AUS_Australia/SA_South_Australia/AUS_SA_Ceduna.AP.946530_53_CE_CZ0507_RMY2012C.zip")</f>
        <v>https://climate.onebuilding.org/WMO_Region_5_Southwest_Pacific/AUS_Australia/SA_South_Australia/AUS_SA_Ceduna.AP.946530_53_CE_CZ0507_RMY2012C.zip</v>
      </c>
    </row>
    <row r="161" spans="1:10" x14ac:dyDescent="0.25">
      <c r="A161" t="s">
        <v>10</v>
      </c>
      <c r="B161" t="s">
        <v>16</v>
      </c>
      <c r="C161" t="s">
        <v>233</v>
      </c>
      <c r="D161">
        <v>946050</v>
      </c>
      <c r="E161" t="s">
        <v>234</v>
      </c>
      <c r="F161">
        <v>-32.520000000000003</v>
      </c>
      <c r="G161">
        <v>115.71</v>
      </c>
      <c r="H161">
        <v>8</v>
      </c>
      <c r="I161">
        <v>4</v>
      </c>
      <c r="J161" t="str">
        <f>HYPERLINK("https://climate.onebuilding.org/WMO_Region_5_Southwest_Pacific/AUS_Australia/WA_Western_Australia/AUS_WA_Mandurah.946050_54_MD_CZ0508_RMY2012A.zip")</f>
        <v>https://climate.onebuilding.org/WMO_Region_5_Southwest_Pacific/AUS_Australia/WA_Western_Australia/AUS_WA_Mandurah.946050_54_MD_CZ0508_RMY2012A.zip</v>
      </c>
    </row>
    <row r="162" spans="1:10" x14ac:dyDescent="0.25">
      <c r="A162" t="s">
        <v>10</v>
      </c>
      <c r="B162" t="s">
        <v>16</v>
      </c>
      <c r="C162" t="s">
        <v>233</v>
      </c>
      <c r="D162">
        <v>946050</v>
      </c>
      <c r="E162" t="s">
        <v>235</v>
      </c>
      <c r="F162">
        <v>-32.520000000000003</v>
      </c>
      <c r="G162">
        <v>115.71</v>
      </c>
      <c r="H162">
        <v>8</v>
      </c>
      <c r="I162">
        <v>4</v>
      </c>
      <c r="J162" t="str">
        <f>HYPERLINK("https://climate.onebuilding.org/WMO_Region_5_Southwest_Pacific/AUS_Australia/WA_Western_Australia/AUS_WA_Mandurah.946050_54_MD_CZ0508_RMY2012B.zip")</f>
        <v>https://climate.onebuilding.org/WMO_Region_5_Southwest_Pacific/AUS_Australia/WA_Western_Australia/AUS_WA_Mandurah.946050_54_MD_CZ0508_RMY2012B.zip</v>
      </c>
    </row>
    <row r="163" spans="1:10" x14ac:dyDescent="0.25">
      <c r="A163" t="s">
        <v>10</v>
      </c>
      <c r="B163" t="s">
        <v>16</v>
      </c>
      <c r="C163" t="s">
        <v>233</v>
      </c>
      <c r="D163">
        <v>946050</v>
      </c>
      <c r="E163" t="s">
        <v>236</v>
      </c>
      <c r="F163">
        <v>-32.520000000000003</v>
      </c>
      <c r="G163">
        <v>115.71</v>
      </c>
      <c r="H163">
        <v>8</v>
      </c>
      <c r="I163">
        <v>4</v>
      </c>
      <c r="J163" t="str">
        <f>HYPERLINK("https://climate.onebuilding.org/WMO_Region_5_Southwest_Pacific/AUS_Australia/WA_Western_Australia/AUS_WA_Mandurah.946050_54_MD_CZ0508_RMY2012C.zip")</f>
        <v>https://climate.onebuilding.org/WMO_Region_5_Southwest_Pacific/AUS_Australia/WA_Western_Australia/AUS_WA_Mandurah.946050_54_MD_CZ0508_RMY2012C.zip</v>
      </c>
    </row>
    <row r="164" spans="1:10" x14ac:dyDescent="0.25">
      <c r="A164" t="s">
        <v>10</v>
      </c>
      <c r="B164" t="s">
        <v>16</v>
      </c>
      <c r="C164" t="s">
        <v>237</v>
      </c>
      <c r="D164">
        <v>946380</v>
      </c>
      <c r="E164" t="s">
        <v>238</v>
      </c>
      <c r="F164">
        <v>-33.83</v>
      </c>
      <c r="G164">
        <v>121.89</v>
      </c>
      <c r="H164">
        <v>8</v>
      </c>
      <c r="I164">
        <v>27</v>
      </c>
      <c r="J164" t="str">
        <f>HYPERLINK("https://climate.onebuilding.org/WMO_Region_5_Southwest_Pacific/AUS_Australia/WA_Western_Australia/AUS_WA_Esperance.946380_55_EP_CZ0510_RMY2012A.zip")</f>
        <v>https://climate.onebuilding.org/WMO_Region_5_Southwest_Pacific/AUS_Australia/WA_Western_Australia/AUS_WA_Esperance.946380_55_EP_CZ0510_RMY2012A.zip</v>
      </c>
    </row>
    <row r="165" spans="1:10" x14ac:dyDescent="0.25">
      <c r="A165" t="s">
        <v>10</v>
      </c>
      <c r="B165" t="s">
        <v>16</v>
      </c>
      <c r="C165" t="s">
        <v>237</v>
      </c>
      <c r="D165">
        <v>946380</v>
      </c>
      <c r="E165" t="s">
        <v>239</v>
      </c>
      <c r="F165">
        <v>-33.83</v>
      </c>
      <c r="G165">
        <v>121.89</v>
      </c>
      <c r="H165">
        <v>8</v>
      </c>
      <c r="I165">
        <v>27</v>
      </c>
      <c r="J165" t="str">
        <f>HYPERLINK("https://climate.onebuilding.org/WMO_Region_5_Southwest_Pacific/AUS_Australia/WA_Western_Australia/AUS_WA_Esperance.946380_55_EP_CZ0510_RMY2012B.zip")</f>
        <v>https://climate.onebuilding.org/WMO_Region_5_Southwest_Pacific/AUS_Australia/WA_Western_Australia/AUS_WA_Esperance.946380_55_EP_CZ0510_RMY2012B.zip</v>
      </c>
    </row>
    <row r="166" spans="1:10" x14ac:dyDescent="0.25">
      <c r="A166" t="s">
        <v>10</v>
      </c>
      <c r="B166" t="s">
        <v>16</v>
      </c>
      <c r="C166" t="s">
        <v>237</v>
      </c>
      <c r="D166">
        <v>946380</v>
      </c>
      <c r="E166" t="s">
        <v>240</v>
      </c>
      <c r="F166">
        <v>-33.83</v>
      </c>
      <c r="G166">
        <v>121.89</v>
      </c>
      <c r="H166">
        <v>8</v>
      </c>
      <c r="I166">
        <v>27</v>
      </c>
      <c r="J166" t="str">
        <f>HYPERLINK("https://climate.onebuilding.org/WMO_Region_5_Southwest_Pacific/AUS_Australia/WA_Western_Australia/AUS_WA_Esperance.946380_55_EP_CZ0510_RMY2012C.zip")</f>
        <v>https://climate.onebuilding.org/WMO_Region_5_Southwest_Pacific/AUS_Australia/WA_Western_Australia/AUS_WA_Esperance.946380_55_EP_CZ0510_RMY2012C.zip</v>
      </c>
    </row>
    <row r="167" spans="1:10" x14ac:dyDescent="0.25">
      <c r="A167" t="s">
        <v>10</v>
      </c>
      <c r="B167" t="s">
        <v>42</v>
      </c>
      <c r="C167" t="s">
        <v>241</v>
      </c>
      <c r="D167">
        <v>947670</v>
      </c>
      <c r="E167" t="s">
        <v>242</v>
      </c>
      <c r="F167">
        <v>-33.94</v>
      </c>
      <c r="G167">
        <v>151.16999999999999</v>
      </c>
      <c r="H167">
        <v>10</v>
      </c>
      <c r="I167">
        <v>5</v>
      </c>
      <c r="J167" t="str">
        <f>HYPERLINK("https://climate.onebuilding.org/WMO_Region_5_Southwest_Pacific/AUS_Australia/NSW_New_South_Wales/AUS_NSW_Mascot-Sydney.Kingsford.Smith.AP.947670_56_MA_CZ0513_RMY2012A.zip")</f>
        <v>https://climate.onebuilding.org/WMO_Region_5_Southwest_Pacific/AUS_Australia/NSW_New_South_Wales/AUS_NSW_Mascot-Sydney.Kingsford.Smith.AP.947670_56_MA_CZ0513_RMY2012A.zip</v>
      </c>
    </row>
    <row r="168" spans="1:10" x14ac:dyDescent="0.25">
      <c r="A168" t="s">
        <v>10</v>
      </c>
      <c r="B168" t="s">
        <v>42</v>
      </c>
      <c r="C168" t="s">
        <v>241</v>
      </c>
      <c r="D168">
        <v>947670</v>
      </c>
      <c r="E168" t="s">
        <v>243</v>
      </c>
      <c r="F168">
        <v>-33.94</v>
      </c>
      <c r="G168">
        <v>151.16999999999999</v>
      </c>
      <c r="H168">
        <v>10</v>
      </c>
      <c r="I168">
        <v>5</v>
      </c>
      <c r="J168" t="str">
        <f>HYPERLINK("https://climate.onebuilding.org/WMO_Region_5_Southwest_Pacific/AUS_Australia/NSW_New_South_Wales/AUS_NSW_Mascot-Sydney.Kingsford.Smith.AP.947670_56_MA_CZ0513_RMY2012B.zip")</f>
        <v>https://climate.onebuilding.org/WMO_Region_5_Southwest_Pacific/AUS_Australia/NSW_New_South_Wales/AUS_NSW_Mascot-Sydney.Kingsford.Smith.AP.947670_56_MA_CZ0513_RMY2012B.zip</v>
      </c>
    </row>
    <row r="169" spans="1:10" x14ac:dyDescent="0.25">
      <c r="A169" t="s">
        <v>10</v>
      </c>
      <c r="B169" t="s">
        <v>42</v>
      </c>
      <c r="C169" t="s">
        <v>241</v>
      </c>
      <c r="D169">
        <v>947670</v>
      </c>
      <c r="E169" t="s">
        <v>244</v>
      </c>
      <c r="F169">
        <v>-33.94</v>
      </c>
      <c r="G169">
        <v>151.16999999999999</v>
      </c>
      <c r="H169">
        <v>10</v>
      </c>
      <c r="I169">
        <v>5</v>
      </c>
      <c r="J169" t="str">
        <f>HYPERLINK("https://climate.onebuilding.org/WMO_Region_5_Southwest_Pacific/AUS_Australia/NSW_New_South_Wales/AUS_NSW_Mascot-Sydney.Kingsford.Smith.AP.947670_56_MA_CZ0513_RMY2012C.zip")</f>
        <v>https://climate.onebuilding.org/WMO_Region_5_Southwest_Pacific/AUS_Australia/NSW_New_South_Wales/AUS_NSW_Mascot-Sydney.Kingsford.Smith.AP.947670_56_MA_CZ0513_RMY2012C.zip</v>
      </c>
    </row>
    <row r="170" spans="1:10" x14ac:dyDescent="0.25">
      <c r="A170" t="s">
        <v>10</v>
      </c>
      <c r="B170" t="s">
        <v>16</v>
      </c>
      <c r="C170" t="s">
        <v>245</v>
      </c>
      <c r="D170">
        <v>946170</v>
      </c>
      <c r="E170" t="s">
        <v>246</v>
      </c>
      <c r="F170">
        <v>-34.25</v>
      </c>
      <c r="G170">
        <v>116.14</v>
      </c>
      <c r="H170">
        <v>8</v>
      </c>
      <c r="I170">
        <v>287</v>
      </c>
      <c r="J170" t="str">
        <f>HYPERLINK("https://climate.onebuilding.org/WMO_Region_5_Southwest_Pacific/AUS_Australia/WA_Western_Australia/AUS_WA_Manjimup.AP.946170_57_MJ_CZ0603_RMY2012A.zip")</f>
        <v>https://climate.onebuilding.org/WMO_Region_5_Southwest_Pacific/AUS_Australia/WA_Western_Australia/AUS_WA_Manjimup.AP.946170_57_MJ_CZ0603_RMY2012A.zip</v>
      </c>
    </row>
    <row r="171" spans="1:10" x14ac:dyDescent="0.25">
      <c r="A171" t="s">
        <v>10</v>
      </c>
      <c r="B171" t="s">
        <v>16</v>
      </c>
      <c r="C171" t="s">
        <v>245</v>
      </c>
      <c r="D171">
        <v>946170</v>
      </c>
      <c r="E171" t="s">
        <v>247</v>
      </c>
      <c r="F171">
        <v>-34.25</v>
      </c>
      <c r="G171">
        <v>116.14</v>
      </c>
      <c r="H171">
        <v>8</v>
      </c>
      <c r="I171">
        <v>287</v>
      </c>
      <c r="J171" t="str">
        <f>HYPERLINK("https://climate.onebuilding.org/WMO_Region_5_Southwest_Pacific/AUS_Australia/WA_Western_Australia/AUS_WA_Manjimup.AP.946170_57_MJ_CZ0603_RMY2012B.zip")</f>
        <v>https://climate.onebuilding.org/WMO_Region_5_Southwest_Pacific/AUS_Australia/WA_Western_Australia/AUS_WA_Manjimup.AP.946170_57_MJ_CZ0603_RMY2012B.zip</v>
      </c>
    </row>
    <row r="172" spans="1:10" x14ac:dyDescent="0.25">
      <c r="A172" t="s">
        <v>10</v>
      </c>
      <c r="B172" t="s">
        <v>16</v>
      </c>
      <c r="C172" t="s">
        <v>245</v>
      </c>
      <c r="D172">
        <v>946170</v>
      </c>
      <c r="E172" t="s">
        <v>248</v>
      </c>
      <c r="F172">
        <v>-34.25</v>
      </c>
      <c r="G172">
        <v>116.14</v>
      </c>
      <c r="H172">
        <v>8</v>
      </c>
      <c r="I172">
        <v>287</v>
      </c>
      <c r="J172" t="str">
        <f>HYPERLINK("https://climate.onebuilding.org/WMO_Region_5_Southwest_Pacific/AUS_Australia/WA_Western_Australia/AUS_WA_Manjimup.AP.946170_57_MJ_CZ0603_RMY2012C.zip")</f>
        <v>https://climate.onebuilding.org/WMO_Region_5_Southwest_Pacific/AUS_Australia/WA_Western_Australia/AUS_WA_Manjimup.AP.946170_57_MJ_CZ0603_RMY2012C.zip</v>
      </c>
    </row>
    <row r="173" spans="1:10" x14ac:dyDescent="0.25">
      <c r="A173" t="s">
        <v>10</v>
      </c>
      <c r="B173" t="s">
        <v>16</v>
      </c>
      <c r="C173" t="s">
        <v>249</v>
      </c>
      <c r="D173">
        <v>948020</v>
      </c>
      <c r="E173" t="s">
        <v>250</v>
      </c>
      <c r="F173">
        <v>-34.94</v>
      </c>
      <c r="G173">
        <v>117.8</v>
      </c>
      <c r="H173">
        <v>8</v>
      </c>
      <c r="I173">
        <v>69</v>
      </c>
      <c r="J173" t="str">
        <f>HYPERLINK("https://climate.onebuilding.org/WMO_Region_5_Southwest_Pacific/AUS_Australia/WA_Western_Australia/AUS_WA_Albany.Rgnl.AP.948020_58_AB_CZ0605_RMY2012A.zip")</f>
        <v>https://climate.onebuilding.org/WMO_Region_5_Southwest_Pacific/AUS_Australia/WA_Western_Australia/AUS_WA_Albany.Rgnl.AP.948020_58_AB_CZ0605_RMY2012A.zip</v>
      </c>
    </row>
    <row r="174" spans="1:10" x14ac:dyDescent="0.25">
      <c r="A174" t="s">
        <v>10</v>
      </c>
      <c r="B174" t="s">
        <v>16</v>
      </c>
      <c r="C174" t="s">
        <v>249</v>
      </c>
      <c r="D174">
        <v>948020</v>
      </c>
      <c r="E174" t="s">
        <v>251</v>
      </c>
      <c r="F174">
        <v>-34.94</v>
      </c>
      <c r="G174">
        <v>117.8</v>
      </c>
      <c r="H174">
        <v>8</v>
      </c>
      <c r="I174">
        <v>69</v>
      </c>
      <c r="J174" t="str">
        <f>HYPERLINK("https://climate.onebuilding.org/WMO_Region_5_Southwest_Pacific/AUS_Australia/WA_Western_Australia/AUS_WA_Albany.Rgnl.AP.948020_58_AB_CZ0605_RMY2012B.zip")</f>
        <v>https://climate.onebuilding.org/WMO_Region_5_Southwest_Pacific/AUS_Australia/WA_Western_Australia/AUS_WA_Albany.Rgnl.AP.948020_58_AB_CZ0605_RMY2012B.zip</v>
      </c>
    </row>
    <row r="175" spans="1:10" x14ac:dyDescent="0.25">
      <c r="A175" t="s">
        <v>10</v>
      </c>
      <c r="B175" t="s">
        <v>16</v>
      </c>
      <c r="C175" t="s">
        <v>249</v>
      </c>
      <c r="D175">
        <v>948020</v>
      </c>
      <c r="E175" t="s">
        <v>252</v>
      </c>
      <c r="F175">
        <v>-34.94</v>
      </c>
      <c r="G175">
        <v>117.8</v>
      </c>
      <c r="H175">
        <v>8</v>
      </c>
      <c r="I175">
        <v>69</v>
      </c>
      <c r="J175" t="str">
        <f>HYPERLINK("https://climate.onebuilding.org/WMO_Region_5_Southwest_Pacific/AUS_Australia/WA_Western_Australia/AUS_WA_Albany.Rgnl.AP.948020_58_AB_CZ0605_RMY2012C.zip")</f>
        <v>https://climate.onebuilding.org/WMO_Region_5_Southwest_Pacific/AUS_Australia/WA_Western_Australia/AUS_WA_Albany.Rgnl.AP.948020_58_AB_CZ0605_RMY2012C.zip</v>
      </c>
    </row>
    <row r="176" spans="1:10" x14ac:dyDescent="0.25">
      <c r="A176" t="s">
        <v>10</v>
      </c>
      <c r="B176" t="s">
        <v>75</v>
      </c>
      <c r="C176" t="s">
        <v>253</v>
      </c>
      <c r="D176">
        <v>956780</v>
      </c>
      <c r="E176" t="s">
        <v>254</v>
      </c>
      <c r="F176">
        <v>-34.979999999999997</v>
      </c>
      <c r="G176">
        <v>138.71</v>
      </c>
      <c r="H176">
        <v>9.5</v>
      </c>
      <c r="I176">
        <v>685</v>
      </c>
      <c r="J176" t="str">
        <f>HYPERLINK("https://climate.onebuilding.org/WMO_Region_5_Southwest_Pacific/AUS_Australia/SA_South_Australia/AUS_SA_Mount.Lofty.956780_59_ML_CZ0606_RMY2012A.zip")</f>
        <v>https://climate.onebuilding.org/WMO_Region_5_Southwest_Pacific/AUS_Australia/SA_South_Australia/AUS_SA_Mount.Lofty.956780_59_ML_CZ0606_RMY2012A.zip</v>
      </c>
    </row>
    <row r="177" spans="1:10" x14ac:dyDescent="0.25">
      <c r="A177" t="s">
        <v>10</v>
      </c>
      <c r="B177" t="s">
        <v>75</v>
      </c>
      <c r="C177" t="s">
        <v>253</v>
      </c>
      <c r="D177">
        <v>956780</v>
      </c>
      <c r="E177" t="s">
        <v>255</v>
      </c>
      <c r="F177">
        <v>-34.979999999999997</v>
      </c>
      <c r="G177">
        <v>138.71</v>
      </c>
      <c r="H177">
        <v>9.5</v>
      </c>
      <c r="I177">
        <v>685</v>
      </c>
      <c r="J177" t="str">
        <f>HYPERLINK("https://climate.onebuilding.org/WMO_Region_5_Southwest_Pacific/AUS_Australia/SA_South_Australia/AUS_SA_Mount.Lofty.956780_59_ML_CZ0606_RMY2012B.zip")</f>
        <v>https://climate.onebuilding.org/WMO_Region_5_Southwest_Pacific/AUS_Australia/SA_South_Australia/AUS_SA_Mount.Lofty.956780_59_ML_CZ0606_RMY2012B.zip</v>
      </c>
    </row>
    <row r="178" spans="1:10" x14ac:dyDescent="0.25">
      <c r="A178" t="s">
        <v>10</v>
      </c>
      <c r="B178" t="s">
        <v>75</v>
      </c>
      <c r="C178" t="s">
        <v>253</v>
      </c>
      <c r="D178">
        <v>956780</v>
      </c>
      <c r="E178" t="s">
        <v>256</v>
      </c>
      <c r="F178">
        <v>-34.979999999999997</v>
      </c>
      <c r="G178">
        <v>138.71</v>
      </c>
      <c r="H178">
        <v>9.5</v>
      </c>
      <c r="I178">
        <v>685</v>
      </c>
      <c r="J178" t="str">
        <f>HYPERLINK("https://climate.onebuilding.org/WMO_Region_5_Southwest_Pacific/AUS_Australia/SA_South_Australia/AUS_SA_Mount.Lofty.956780_59_ML_CZ0606_RMY2012C.zip")</f>
        <v>https://climate.onebuilding.org/WMO_Region_5_Southwest_Pacific/AUS_Australia/SA_South_Australia/AUS_SA_Mount.Lofty.956780_59_ML_CZ0606_RMY2012C.zip</v>
      </c>
    </row>
    <row r="179" spans="1:10" x14ac:dyDescent="0.25">
      <c r="A179" t="s">
        <v>10</v>
      </c>
      <c r="B179" t="s">
        <v>96</v>
      </c>
      <c r="C179" t="s">
        <v>257</v>
      </c>
      <c r="D179">
        <v>948660</v>
      </c>
      <c r="E179" t="s">
        <v>258</v>
      </c>
      <c r="F179">
        <v>-37.67</v>
      </c>
      <c r="G179">
        <v>144.83000000000001</v>
      </c>
      <c r="H179">
        <v>10</v>
      </c>
      <c r="I179">
        <v>119</v>
      </c>
      <c r="J179" t="str">
        <f>HYPERLINK("https://climate.onebuilding.org/WMO_Region_5_Southwest_Pacific/AUS_Australia/VIC_Victoria/AUS_VIC_Tullamarine-Melbourne.Intl.AP.948660_60_TU_CZ0607_RMY2012A.zip")</f>
        <v>https://climate.onebuilding.org/WMO_Region_5_Southwest_Pacific/AUS_Australia/VIC_Victoria/AUS_VIC_Tullamarine-Melbourne.Intl.AP.948660_60_TU_CZ0607_RMY2012A.zip</v>
      </c>
    </row>
    <row r="180" spans="1:10" x14ac:dyDescent="0.25">
      <c r="A180" t="s">
        <v>10</v>
      </c>
      <c r="B180" t="s">
        <v>96</v>
      </c>
      <c r="C180" t="s">
        <v>257</v>
      </c>
      <c r="D180">
        <v>948660</v>
      </c>
      <c r="E180" t="s">
        <v>259</v>
      </c>
      <c r="F180">
        <v>-37.67</v>
      </c>
      <c r="G180">
        <v>144.83000000000001</v>
      </c>
      <c r="H180">
        <v>10</v>
      </c>
      <c r="I180">
        <v>119</v>
      </c>
      <c r="J180" t="str">
        <f>HYPERLINK("https://climate.onebuilding.org/WMO_Region_5_Southwest_Pacific/AUS_Australia/VIC_Victoria/AUS_VIC_Tullamarine-Melbourne.Intl.AP.948660_60_TU_CZ0607_RMY2012B.zip")</f>
        <v>https://climate.onebuilding.org/WMO_Region_5_Southwest_Pacific/AUS_Australia/VIC_Victoria/AUS_VIC_Tullamarine-Melbourne.Intl.AP.948660_60_TU_CZ0607_RMY2012B.zip</v>
      </c>
    </row>
    <row r="181" spans="1:10" x14ac:dyDescent="0.25">
      <c r="A181" t="s">
        <v>10</v>
      </c>
      <c r="B181" t="s">
        <v>96</v>
      </c>
      <c r="C181" t="s">
        <v>257</v>
      </c>
      <c r="D181">
        <v>948660</v>
      </c>
      <c r="E181" t="s">
        <v>260</v>
      </c>
      <c r="F181">
        <v>-37.67</v>
      </c>
      <c r="G181">
        <v>144.83000000000001</v>
      </c>
      <c r="H181">
        <v>10</v>
      </c>
      <c r="I181">
        <v>119</v>
      </c>
      <c r="J181" t="str">
        <f>HYPERLINK("https://climate.onebuilding.org/WMO_Region_5_Southwest_Pacific/AUS_Australia/VIC_Victoria/AUS_VIC_Tullamarine-Melbourne.Intl.AP.948660_60_TU_CZ0607_RMY2012C.zip")</f>
        <v>https://climate.onebuilding.org/WMO_Region_5_Southwest_Pacific/AUS_Australia/VIC_Victoria/AUS_VIC_Tullamarine-Melbourne.Intl.AP.948660_60_TU_CZ0607_RMY2012C.zip</v>
      </c>
    </row>
    <row r="182" spans="1:10" x14ac:dyDescent="0.25">
      <c r="A182" t="s">
        <v>10</v>
      </c>
      <c r="B182" t="s">
        <v>75</v>
      </c>
      <c r="C182" t="s">
        <v>261</v>
      </c>
      <c r="D182">
        <v>948210</v>
      </c>
      <c r="E182" t="s">
        <v>262</v>
      </c>
      <c r="F182">
        <v>-37.75</v>
      </c>
      <c r="G182">
        <v>140.77000000000001</v>
      </c>
      <c r="H182">
        <v>9.5</v>
      </c>
      <c r="I182">
        <v>69</v>
      </c>
      <c r="J182" t="str">
        <f>HYPERLINK("https://climate.onebuilding.org/WMO_Region_5_Southwest_Pacific/AUS_Australia/SA_South_Australia/AUS_SA_Mount.Gambier.AP.948210_61_MG_CZ0610_RMY2012A.zip")</f>
        <v>https://climate.onebuilding.org/WMO_Region_5_Southwest_Pacific/AUS_Australia/SA_South_Australia/AUS_SA_Mount.Gambier.AP.948210_61_MG_CZ0610_RMY2012A.zip</v>
      </c>
    </row>
    <row r="183" spans="1:10" x14ac:dyDescent="0.25">
      <c r="A183" t="s">
        <v>10</v>
      </c>
      <c r="B183" t="s">
        <v>75</v>
      </c>
      <c r="C183" t="s">
        <v>261</v>
      </c>
      <c r="D183">
        <v>948210</v>
      </c>
      <c r="E183" t="s">
        <v>263</v>
      </c>
      <c r="F183">
        <v>-37.75</v>
      </c>
      <c r="G183">
        <v>140.77000000000001</v>
      </c>
      <c r="H183">
        <v>9.5</v>
      </c>
      <c r="I183">
        <v>69</v>
      </c>
      <c r="J183" t="str">
        <f>HYPERLINK("https://climate.onebuilding.org/WMO_Region_5_Southwest_Pacific/AUS_Australia/SA_South_Australia/AUS_SA_Mount.Gambier.AP.948210_61_MG_CZ0610_RMY2012B.zip")</f>
        <v>https://climate.onebuilding.org/WMO_Region_5_Southwest_Pacific/AUS_Australia/SA_South_Australia/AUS_SA_Mount.Gambier.AP.948210_61_MG_CZ0610_RMY2012B.zip</v>
      </c>
    </row>
    <row r="184" spans="1:10" x14ac:dyDescent="0.25">
      <c r="A184" t="s">
        <v>10</v>
      </c>
      <c r="B184" t="s">
        <v>75</v>
      </c>
      <c r="C184" t="s">
        <v>261</v>
      </c>
      <c r="D184">
        <v>948210</v>
      </c>
      <c r="E184" t="s">
        <v>264</v>
      </c>
      <c r="F184">
        <v>-37.75</v>
      </c>
      <c r="G184">
        <v>140.77000000000001</v>
      </c>
      <c r="H184">
        <v>9.5</v>
      </c>
      <c r="I184">
        <v>69</v>
      </c>
      <c r="J184" t="str">
        <f>HYPERLINK("https://climate.onebuilding.org/WMO_Region_5_Southwest_Pacific/AUS_Australia/SA_South_Australia/AUS_SA_Mount.Gambier.AP.948210_61_MG_CZ0610_RMY2012C.zip")</f>
        <v>https://climate.onebuilding.org/WMO_Region_5_Southwest_Pacific/AUS_Australia/SA_South_Australia/AUS_SA_Mount.Gambier.AP.948210_61_MG_CZ0610_RMY2012C.zip</v>
      </c>
    </row>
    <row r="185" spans="1:10" x14ac:dyDescent="0.25">
      <c r="A185" t="s">
        <v>10</v>
      </c>
      <c r="B185" t="s">
        <v>96</v>
      </c>
      <c r="C185" t="s">
        <v>265</v>
      </c>
      <c r="D185">
        <v>948700</v>
      </c>
      <c r="E185" t="s">
        <v>266</v>
      </c>
      <c r="F185">
        <v>-37.979999999999997</v>
      </c>
      <c r="G185">
        <v>145.1</v>
      </c>
      <c r="H185">
        <v>10</v>
      </c>
      <c r="I185">
        <v>13</v>
      </c>
      <c r="J185" t="str">
        <f>HYPERLINK("https://climate.onebuilding.org/WMO_Region_5_Southwest_Pacific/AUS_Australia/VIC_Victoria/AUS_VIC_Moorabbin.AP.948700_62_MR_CZ0611_RMY2012A.zip")</f>
        <v>https://climate.onebuilding.org/WMO_Region_5_Southwest_Pacific/AUS_Australia/VIC_Victoria/AUS_VIC_Moorabbin.AP.948700_62_MR_CZ0611_RMY2012A.zip</v>
      </c>
    </row>
    <row r="186" spans="1:10" x14ac:dyDescent="0.25">
      <c r="A186" t="s">
        <v>10</v>
      </c>
      <c r="B186" t="s">
        <v>96</v>
      </c>
      <c r="C186" t="s">
        <v>265</v>
      </c>
      <c r="D186">
        <v>948700</v>
      </c>
      <c r="E186" t="s">
        <v>267</v>
      </c>
      <c r="F186">
        <v>-37.979999999999997</v>
      </c>
      <c r="G186">
        <v>145.1</v>
      </c>
      <c r="H186">
        <v>10</v>
      </c>
      <c r="I186">
        <v>13</v>
      </c>
      <c r="J186" t="str">
        <f>HYPERLINK("https://climate.onebuilding.org/WMO_Region_5_Southwest_Pacific/AUS_Australia/VIC_Victoria/AUS_VIC_Moorabbin.AP.948700_62_MR_CZ0611_RMY2012B.zip")</f>
        <v>https://climate.onebuilding.org/WMO_Region_5_Southwest_Pacific/AUS_Australia/VIC_Victoria/AUS_VIC_Moorabbin.AP.948700_62_MR_CZ0611_RMY2012B.zip</v>
      </c>
    </row>
    <row r="187" spans="1:10" x14ac:dyDescent="0.25">
      <c r="A187" t="s">
        <v>10</v>
      </c>
      <c r="B187" t="s">
        <v>96</v>
      </c>
      <c r="C187" t="s">
        <v>265</v>
      </c>
      <c r="D187">
        <v>948700</v>
      </c>
      <c r="E187" t="s">
        <v>268</v>
      </c>
      <c r="F187">
        <v>-37.979999999999997</v>
      </c>
      <c r="G187">
        <v>145.1</v>
      </c>
      <c r="H187">
        <v>10</v>
      </c>
      <c r="I187">
        <v>13</v>
      </c>
      <c r="J187" t="str">
        <f>HYPERLINK("https://climate.onebuilding.org/WMO_Region_5_Southwest_Pacific/AUS_Australia/VIC_Victoria/AUS_VIC_Moorabbin.AP.948700_62_MR_CZ0611_RMY2012C.zip")</f>
        <v>https://climate.onebuilding.org/WMO_Region_5_Southwest_Pacific/AUS_Australia/VIC_Victoria/AUS_VIC_Moorabbin.AP.948700_62_MR_CZ0611_RMY2012C.zip</v>
      </c>
    </row>
    <row r="188" spans="1:10" x14ac:dyDescent="0.25">
      <c r="A188" t="s">
        <v>10</v>
      </c>
      <c r="B188" t="s">
        <v>96</v>
      </c>
      <c r="C188" t="s">
        <v>269</v>
      </c>
      <c r="D188">
        <v>948370</v>
      </c>
      <c r="E188" t="s">
        <v>270</v>
      </c>
      <c r="F188">
        <v>-38.29</v>
      </c>
      <c r="G188">
        <v>142.44999999999999</v>
      </c>
      <c r="H188">
        <v>10</v>
      </c>
      <c r="I188">
        <v>71</v>
      </c>
      <c r="J188" t="str">
        <f>HYPERLINK("https://climate.onebuilding.org/WMO_Region_5_Southwest_Pacific/AUS_Australia/VIC_Victoria/AUS_VIC_Warrnambool.AP.948370_63_WR_CZ0613_RMY2012A.zip")</f>
        <v>https://climate.onebuilding.org/WMO_Region_5_Southwest_Pacific/AUS_Australia/VIC_Victoria/AUS_VIC_Warrnambool.AP.948370_63_WR_CZ0613_RMY2012A.zip</v>
      </c>
    </row>
    <row r="189" spans="1:10" x14ac:dyDescent="0.25">
      <c r="A189" t="s">
        <v>10</v>
      </c>
      <c r="B189" t="s">
        <v>96</v>
      </c>
      <c r="C189" t="s">
        <v>269</v>
      </c>
      <c r="D189">
        <v>948370</v>
      </c>
      <c r="E189" t="s">
        <v>271</v>
      </c>
      <c r="F189">
        <v>-38.29</v>
      </c>
      <c r="G189">
        <v>142.44999999999999</v>
      </c>
      <c r="H189">
        <v>10</v>
      </c>
      <c r="I189">
        <v>71</v>
      </c>
      <c r="J189" t="str">
        <f>HYPERLINK("https://climate.onebuilding.org/WMO_Region_5_Southwest_Pacific/AUS_Australia/VIC_Victoria/AUS_VIC_Warrnambool.AP.948370_63_WR_CZ0613_RMY2012B.zip")</f>
        <v>https://climate.onebuilding.org/WMO_Region_5_Southwest_Pacific/AUS_Australia/VIC_Victoria/AUS_VIC_Warrnambool.AP.948370_63_WR_CZ0613_RMY2012B.zip</v>
      </c>
    </row>
    <row r="190" spans="1:10" x14ac:dyDescent="0.25">
      <c r="A190" t="s">
        <v>10</v>
      </c>
      <c r="B190" t="s">
        <v>96</v>
      </c>
      <c r="C190" t="s">
        <v>269</v>
      </c>
      <c r="D190">
        <v>948370</v>
      </c>
      <c r="E190" t="s">
        <v>272</v>
      </c>
      <c r="F190">
        <v>-38.29</v>
      </c>
      <c r="G190">
        <v>142.44999999999999</v>
      </c>
      <c r="H190">
        <v>10</v>
      </c>
      <c r="I190">
        <v>71</v>
      </c>
      <c r="J190" t="str">
        <f>HYPERLINK("https://climate.onebuilding.org/WMO_Region_5_Southwest_Pacific/AUS_Australia/VIC_Victoria/AUS_VIC_Warrnambool.AP.948370_63_WR_CZ0613_RMY2012C.zip")</f>
        <v>https://climate.onebuilding.org/WMO_Region_5_Southwest_Pacific/AUS_Australia/VIC_Victoria/AUS_VIC_Warrnambool.AP.948370_63_WR_CZ0613_RMY2012C.zip</v>
      </c>
    </row>
    <row r="191" spans="1:10" x14ac:dyDescent="0.25">
      <c r="A191" t="s">
        <v>10</v>
      </c>
      <c r="B191" t="s">
        <v>96</v>
      </c>
      <c r="C191" t="s">
        <v>273</v>
      </c>
      <c r="D191">
        <v>948420</v>
      </c>
      <c r="E191" t="s">
        <v>274</v>
      </c>
      <c r="F191">
        <v>-38.86</v>
      </c>
      <c r="G191">
        <v>143.51</v>
      </c>
      <c r="H191">
        <v>10</v>
      </c>
      <c r="I191">
        <v>83</v>
      </c>
      <c r="J191" t="str">
        <f>HYPERLINK("https://climate.onebuilding.org/WMO_Region_5_Southwest_Pacific/AUS_Australia/VIC_Victoria/AUS_VIC_Cape.Otway.948420_64_OT_CZ0614_RMY2012A.zip")</f>
        <v>https://climate.onebuilding.org/WMO_Region_5_Southwest_Pacific/AUS_Australia/VIC_Victoria/AUS_VIC_Cape.Otway.948420_64_OT_CZ0614_RMY2012A.zip</v>
      </c>
    </row>
    <row r="192" spans="1:10" x14ac:dyDescent="0.25">
      <c r="A192" t="s">
        <v>10</v>
      </c>
      <c r="B192" t="s">
        <v>96</v>
      </c>
      <c r="C192" t="s">
        <v>273</v>
      </c>
      <c r="D192">
        <v>948420</v>
      </c>
      <c r="E192" t="s">
        <v>275</v>
      </c>
      <c r="F192">
        <v>-38.86</v>
      </c>
      <c r="G192">
        <v>143.51</v>
      </c>
      <c r="H192">
        <v>10</v>
      </c>
      <c r="I192">
        <v>83</v>
      </c>
      <c r="J192" t="str">
        <f>HYPERLINK("https://climate.onebuilding.org/WMO_Region_5_Southwest_Pacific/AUS_Australia/VIC_Victoria/AUS_VIC_Cape.Otway.948420_64_OT_CZ0614_RMY2012B.zip")</f>
        <v>https://climate.onebuilding.org/WMO_Region_5_Southwest_Pacific/AUS_Australia/VIC_Victoria/AUS_VIC_Cape.Otway.948420_64_OT_CZ0614_RMY2012B.zip</v>
      </c>
    </row>
    <row r="193" spans="1:10" x14ac:dyDescent="0.25">
      <c r="A193" t="s">
        <v>10</v>
      </c>
      <c r="B193" t="s">
        <v>96</v>
      </c>
      <c r="C193" t="s">
        <v>273</v>
      </c>
      <c r="D193">
        <v>948420</v>
      </c>
      <c r="E193" t="s">
        <v>276</v>
      </c>
      <c r="F193">
        <v>-38.86</v>
      </c>
      <c r="G193">
        <v>143.51</v>
      </c>
      <c r="H193">
        <v>10</v>
      </c>
      <c r="I193">
        <v>83</v>
      </c>
      <c r="J193" t="str">
        <f>HYPERLINK("https://climate.onebuilding.org/WMO_Region_5_Southwest_Pacific/AUS_Australia/VIC_Victoria/AUS_VIC_Cape.Otway.948420_64_OT_CZ0614_RMY2012C.zip")</f>
        <v>https://climate.onebuilding.org/WMO_Region_5_Southwest_Pacific/AUS_Australia/VIC_Victoria/AUS_VIC_Cape.Otway.948420_64_OT_CZ0614_RMY2012C.zip</v>
      </c>
    </row>
    <row r="194" spans="1:10" x14ac:dyDescent="0.25">
      <c r="A194" t="s">
        <v>10</v>
      </c>
      <c r="B194" t="s">
        <v>42</v>
      </c>
      <c r="C194" t="s">
        <v>277</v>
      </c>
      <c r="D194">
        <v>957260</v>
      </c>
      <c r="E194" t="s">
        <v>278</v>
      </c>
      <c r="F194">
        <v>-33.380000000000003</v>
      </c>
      <c r="G194">
        <v>149.13</v>
      </c>
      <c r="H194">
        <v>10</v>
      </c>
      <c r="I194">
        <v>948</v>
      </c>
      <c r="J194" t="str">
        <f>HYPERLINK("https://climate.onebuilding.org/WMO_Region_5_Southwest_Pacific/AUS_Australia/NSW_New_South_Wales/AUS_NSW_Orange.AP.957260_65_OR_CZ0702_RMY2012A.zip")</f>
        <v>https://climate.onebuilding.org/WMO_Region_5_Southwest_Pacific/AUS_Australia/NSW_New_South_Wales/AUS_NSW_Orange.AP.957260_65_OR_CZ0702_RMY2012A.zip</v>
      </c>
    </row>
    <row r="195" spans="1:10" x14ac:dyDescent="0.25">
      <c r="A195" t="s">
        <v>10</v>
      </c>
      <c r="B195" t="s">
        <v>42</v>
      </c>
      <c r="C195" t="s">
        <v>277</v>
      </c>
      <c r="D195">
        <v>957260</v>
      </c>
      <c r="E195" t="s">
        <v>279</v>
      </c>
      <c r="F195">
        <v>-33.380000000000003</v>
      </c>
      <c r="G195">
        <v>149.13</v>
      </c>
      <c r="H195">
        <v>10</v>
      </c>
      <c r="I195">
        <v>948</v>
      </c>
      <c r="J195" t="str">
        <f>HYPERLINK("https://climate.onebuilding.org/WMO_Region_5_Southwest_Pacific/AUS_Australia/NSW_New_South_Wales/AUS_NSW_Orange.AP.957260_65_OR_CZ0702_RMY2012B.zip")</f>
        <v>https://climate.onebuilding.org/WMO_Region_5_Southwest_Pacific/AUS_Australia/NSW_New_South_Wales/AUS_NSW_Orange.AP.957260_65_OR_CZ0702_RMY2012B.zip</v>
      </c>
    </row>
    <row r="196" spans="1:10" x14ac:dyDescent="0.25">
      <c r="A196" t="s">
        <v>10</v>
      </c>
      <c r="B196" t="s">
        <v>42</v>
      </c>
      <c r="C196" t="s">
        <v>277</v>
      </c>
      <c r="D196">
        <v>957260</v>
      </c>
      <c r="E196" t="s">
        <v>280</v>
      </c>
      <c r="F196">
        <v>-33.380000000000003</v>
      </c>
      <c r="G196">
        <v>149.13</v>
      </c>
      <c r="H196">
        <v>10</v>
      </c>
      <c r="I196">
        <v>948</v>
      </c>
      <c r="J196" t="str">
        <f>HYPERLINK("https://climate.onebuilding.org/WMO_Region_5_Southwest_Pacific/AUS_Australia/NSW_New_South_Wales/AUS_NSW_Orange.AP.957260_65_OR_CZ0702_RMY2012C.zip")</f>
        <v>https://climate.onebuilding.org/WMO_Region_5_Southwest_Pacific/AUS_Australia/NSW_New_South_Wales/AUS_NSW_Orange.AP.957260_65_OR_CZ0702_RMY2012C.zip</v>
      </c>
    </row>
    <row r="197" spans="1:10" x14ac:dyDescent="0.25">
      <c r="A197" t="s">
        <v>10</v>
      </c>
      <c r="B197" t="s">
        <v>96</v>
      </c>
      <c r="C197" t="s">
        <v>281</v>
      </c>
      <c r="D197">
        <v>948520</v>
      </c>
      <c r="E197" t="s">
        <v>282</v>
      </c>
      <c r="F197">
        <v>-37.51</v>
      </c>
      <c r="G197">
        <v>143.79</v>
      </c>
      <c r="H197">
        <v>10</v>
      </c>
      <c r="I197">
        <v>436</v>
      </c>
      <c r="J197" t="str">
        <f>HYPERLINK("https://climate.onebuilding.org/WMO_Region_5_Southwest_Pacific/AUS_Australia/VIC_Victoria/AUS_VIC_Ballarat.AP.948520_66_BA_CZ0705_RMY2012A.zip")</f>
        <v>https://climate.onebuilding.org/WMO_Region_5_Southwest_Pacific/AUS_Australia/VIC_Victoria/AUS_VIC_Ballarat.AP.948520_66_BA_CZ0705_RMY2012A.zip</v>
      </c>
    </row>
    <row r="198" spans="1:10" x14ac:dyDescent="0.25">
      <c r="A198" t="s">
        <v>10</v>
      </c>
      <c r="B198" t="s">
        <v>96</v>
      </c>
      <c r="C198" t="s">
        <v>281</v>
      </c>
      <c r="D198">
        <v>948520</v>
      </c>
      <c r="E198" t="s">
        <v>283</v>
      </c>
      <c r="F198">
        <v>-37.51</v>
      </c>
      <c r="G198">
        <v>143.79</v>
      </c>
      <c r="H198">
        <v>10</v>
      </c>
      <c r="I198">
        <v>436</v>
      </c>
      <c r="J198" t="str">
        <f>HYPERLINK("https://climate.onebuilding.org/WMO_Region_5_Southwest_Pacific/AUS_Australia/VIC_Victoria/AUS_VIC_Ballarat.AP.948520_66_BA_CZ0705_RMY2012B.zip")</f>
        <v>https://climate.onebuilding.org/WMO_Region_5_Southwest_Pacific/AUS_Australia/VIC_Victoria/AUS_VIC_Ballarat.AP.948520_66_BA_CZ0705_RMY2012B.zip</v>
      </c>
    </row>
    <row r="199" spans="1:10" x14ac:dyDescent="0.25">
      <c r="A199" t="s">
        <v>10</v>
      </c>
      <c r="B199" t="s">
        <v>96</v>
      </c>
      <c r="C199" t="s">
        <v>281</v>
      </c>
      <c r="D199">
        <v>948520</v>
      </c>
      <c r="E199" t="s">
        <v>284</v>
      </c>
      <c r="F199">
        <v>-37.51</v>
      </c>
      <c r="G199">
        <v>143.79</v>
      </c>
      <c r="H199">
        <v>10</v>
      </c>
      <c r="I199">
        <v>436</v>
      </c>
      <c r="J199" t="str">
        <f>HYPERLINK("https://climate.onebuilding.org/WMO_Region_5_Southwest_Pacific/AUS_Australia/VIC_Victoria/AUS_VIC_Ballarat.AP.948520_66_BA_CZ0705_RMY2012C.zip")</f>
        <v>https://climate.onebuilding.org/WMO_Region_5_Southwest_Pacific/AUS_Australia/VIC_Victoria/AUS_VIC_Ballarat.AP.948520_66_BA_CZ0705_RMY2012C.zip</v>
      </c>
    </row>
    <row r="200" spans="1:10" x14ac:dyDescent="0.25">
      <c r="A200" t="s">
        <v>10</v>
      </c>
      <c r="B200" t="s">
        <v>105</v>
      </c>
      <c r="C200" t="s">
        <v>285</v>
      </c>
      <c r="D200">
        <v>959640</v>
      </c>
      <c r="E200" t="s">
        <v>286</v>
      </c>
      <c r="F200">
        <v>-41.06</v>
      </c>
      <c r="G200">
        <v>146.79</v>
      </c>
      <c r="H200">
        <v>10</v>
      </c>
      <c r="I200">
        <v>4</v>
      </c>
      <c r="J200" t="str">
        <f>HYPERLINK("https://climate.onebuilding.org/WMO_Region_5_Southwest_Pacific/AUS_Australia/TAS_Tasmania/AUS_TAS_Low.Head.959640_67_LD_CZ0706_RMY2012A.zip")</f>
        <v>https://climate.onebuilding.org/WMO_Region_5_Southwest_Pacific/AUS_Australia/TAS_Tasmania/AUS_TAS_Low.Head.959640_67_LD_CZ0706_RMY2012A.zip</v>
      </c>
    </row>
    <row r="201" spans="1:10" x14ac:dyDescent="0.25">
      <c r="A201" t="s">
        <v>10</v>
      </c>
      <c r="B201" t="s">
        <v>105</v>
      </c>
      <c r="C201" t="s">
        <v>285</v>
      </c>
      <c r="D201">
        <v>959640</v>
      </c>
      <c r="E201" t="s">
        <v>287</v>
      </c>
      <c r="F201">
        <v>-41.06</v>
      </c>
      <c r="G201">
        <v>146.79</v>
      </c>
      <c r="H201">
        <v>10</v>
      </c>
      <c r="I201">
        <v>4</v>
      </c>
      <c r="J201" t="str">
        <f>HYPERLINK("https://climate.onebuilding.org/WMO_Region_5_Southwest_Pacific/AUS_Australia/TAS_Tasmania/AUS_TAS_Low.Head.959640_67_LD_CZ0706_RMY2012B.zip")</f>
        <v>https://climate.onebuilding.org/WMO_Region_5_Southwest_Pacific/AUS_Australia/TAS_Tasmania/AUS_TAS_Low.Head.959640_67_LD_CZ0706_RMY2012B.zip</v>
      </c>
    </row>
    <row r="202" spans="1:10" x14ac:dyDescent="0.25">
      <c r="A202" t="s">
        <v>10</v>
      </c>
      <c r="B202" t="s">
        <v>105</v>
      </c>
      <c r="C202" t="s">
        <v>285</v>
      </c>
      <c r="D202">
        <v>959640</v>
      </c>
      <c r="E202" t="s">
        <v>288</v>
      </c>
      <c r="F202">
        <v>-41.06</v>
      </c>
      <c r="G202">
        <v>146.79</v>
      </c>
      <c r="H202">
        <v>10</v>
      </c>
      <c r="I202">
        <v>4</v>
      </c>
      <c r="J202" t="str">
        <f>HYPERLINK("https://climate.onebuilding.org/WMO_Region_5_Southwest_Pacific/AUS_Australia/TAS_Tasmania/AUS_TAS_Low.Head.959640_67_LD_CZ0706_RMY2012C.zip")</f>
        <v>https://climate.onebuilding.org/WMO_Region_5_Southwest_Pacific/AUS_Australia/TAS_Tasmania/AUS_TAS_Low.Head.959640_67_LD_CZ0706_RMY2012C.zip</v>
      </c>
    </row>
    <row r="203" spans="1:10" x14ac:dyDescent="0.25">
      <c r="A203" t="s">
        <v>10</v>
      </c>
      <c r="B203" t="s">
        <v>105</v>
      </c>
      <c r="C203" t="s">
        <v>289</v>
      </c>
      <c r="D203">
        <v>959660</v>
      </c>
      <c r="E203" t="s">
        <v>290</v>
      </c>
      <c r="F203">
        <v>-41.55</v>
      </c>
      <c r="G203">
        <v>147.21</v>
      </c>
      <c r="H203">
        <v>10</v>
      </c>
      <c r="I203">
        <v>168</v>
      </c>
      <c r="J203" t="str">
        <f>HYPERLINK("https://climate.onebuilding.org/WMO_Region_5_Southwest_Pacific/AUS_Australia/TAS_Tasmania/AUS_TAS_Launceston.AP.959660_68_LU_CZ0708_RMY2012A.zip")</f>
        <v>https://climate.onebuilding.org/WMO_Region_5_Southwest_Pacific/AUS_Australia/TAS_Tasmania/AUS_TAS_Launceston.AP.959660_68_LU_CZ0708_RMY2012A.zip</v>
      </c>
    </row>
    <row r="204" spans="1:10" x14ac:dyDescent="0.25">
      <c r="A204" t="s">
        <v>10</v>
      </c>
      <c r="B204" t="s">
        <v>105</v>
      </c>
      <c r="C204" t="s">
        <v>289</v>
      </c>
      <c r="D204">
        <v>959660</v>
      </c>
      <c r="E204" t="s">
        <v>291</v>
      </c>
      <c r="F204">
        <v>-41.55</v>
      </c>
      <c r="G204">
        <v>147.21</v>
      </c>
      <c r="H204">
        <v>10</v>
      </c>
      <c r="I204">
        <v>168</v>
      </c>
      <c r="J204" t="str">
        <f>HYPERLINK("https://climate.onebuilding.org/WMO_Region_5_Southwest_Pacific/AUS_Australia/TAS_Tasmania/AUS_TAS_Launceston.AP.959660_68_LU_CZ0708_RMY2012B.zip")</f>
        <v>https://climate.onebuilding.org/WMO_Region_5_Southwest_Pacific/AUS_Australia/TAS_Tasmania/AUS_TAS_Launceston.AP.959660_68_LU_CZ0708_RMY2012B.zip</v>
      </c>
    </row>
    <row r="205" spans="1:10" x14ac:dyDescent="0.25">
      <c r="A205" t="s">
        <v>10</v>
      </c>
      <c r="B205" t="s">
        <v>105</v>
      </c>
      <c r="C205" t="s">
        <v>289</v>
      </c>
      <c r="D205">
        <v>959660</v>
      </c>
      <c r="E205" t="s">
        <v>292</v>
      </c>
      <c r="F205">
        <v>-41.55</v>
      </c>
      <c r="G205">
        <v>147.21</v>
      </c>
      <c r="H205">
        <v>10</v>
      </c>
      <c r="I205">
        <v>168</v>
      </c>
      <c r="J205" t="str">
        <f>HYPERLINK("https://climate.onebuilding.org/WMO_Region_5_Southwest_Pacific/AUS_Australia/TAS_Tasmania/AUS_TAS_Launceston.AP.959660_68_LU_CZ0708_RMY2012C.zip")</f>
        <v>https://climate.onebuilding.org/WMO_Region_5_Southwest_Pacific/AUS_Australia/TAS_Tasmania/AUS_TAS_Launceston.AP.959660_68_LU_CZ0708_RMY2012C.zip</v>
      </c>
    </row>
    <row r="206" spans="1:10" x14ac:dyDescent="0.25">
      <c r="A206" t="s">
        <v>10</v>
      </c>
      <c r="B206" t="s">
        <v>42</v>
      </c>
      <c r="C206" t="s">
        <v>293</v>
      </c>
      <c r="D206">
        <v>959080</v>
      </c>
      <c r="E206" t="s">
        <v>294</v>
      </c>
      <c r="F206">
        <v>-36.49</v>
      </c>
      <c r="G206">
        <v>148.30000000000001</v>
      </c>
      <c r="H206">
        <v>10</v>
      </c>
      <c r="I206">
        <v>1368</v>
      </c>
      <c r="J206" t="str">
        <f>HYPERLINK("https://climate.onebuilding.org/WMO_Region_5_Southwest_Pacific/AUS_Australia/NSW_New_South_Wales/AUS_NSW_Thredbo.Village.959080_69_TH_CZ0802_RMY2012A.zip")</f>
        <v>https://climate.onebuilding.org/WMO_Region_5_Southwest_Pacific/AUS_Australia/NSW_New_South_Wales/AUS_NSW_Thredbo.Village.959080_69_TH_CZ0802_RMY2012A.zip</v>
      </c>
    </row>
    <row r="207" spans="1:10" x14ac:dyDescent="0.25">
      <c r="A207" t="s">
        <v>10</v>
      </c>
      <c r="B207" t="s">
        <v>42</v>
      </c>
      <c r="C207" t="s">
        <v>293</v>
      </c>
      <c r="D207">
        <v>959080</v>
      </c>
      <c r="E207" t="s">
        <v>295</v>
      </c>
      <c r="F207">
        <v>-36.49</v>
      </c>
      <c r="G207">
        <v>148.30000000000001</v>
      </c>
      <c r="H207">
        <v>10</v>
      </c>
      <c r="I207">
        <v>1368</v>
      </c>
      <c r="J207" t="str">
        <f>HYPERLINK("https://climate.onebuilding.org/WMO_Region_5_Southwest_Pacific/AUS_Australia/NSW_New_South_Wales/AUS_NSW_Thredbo.Village.959080_69_TH_CZ0802_RMY2012B.zip")</f>
        <v>https://climate.onebuilding.org/WMO_Region_5_Southwest_Pacific/AUS_Australia/NSW_New_South_Wales/AUS_NSW_Thredbo.Village.959080_69_TH_CZ0802_RMY2012B.zip</v>
      </c>
    </row>
    <row r="208" spans="1:10" x14ac:dyDescent="0.25">
      <c r="A208" t="s">
        <v>10</v>
      </c>
      <c r="B208" t="s">
        <v>42</v>
      </c>
      <c r="C208" t="s">
        <v>293</v>
      </c>
      <c r="D208">
        <v>959080</v>
      </c>
      <c r="E208" t="s">
        <v>296</v>
      </c>
      <c r="F208">
        <v>-36.49</v>
      </c>
      <c r="G208">
        <v>148.30000000000001</v>
      </c>
      <c r="H208">
        <v>10</v>
      </c>
      <c r="I208">
        <v>1368</v>
      </c>
      <c r="J208" t="str">
        <f>HYPERLINK("https://climate.onebuilding.org/WMO_Region_5_Southwest_Pacific/AUS_Australia/NSW_New_South_Wales/AUS_NSW_Thredbo.Village.959080_69_TH_CZ0802_RMY2012C.zip")</f>
        <v>https://climate.onebuilding.org/WMO_Region_5_Southwest_Pacific/AUS_Australia/NSW_New_South_Wales/AUS_NSW_Thredbo.Village.959080_69_TH_CZ0802_RMY2012C.zip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RMY2012_EPW_Processing_location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2024-08-22T14:25:28Z</dcterms:created>
  <dcterms:modified xsi:type="dcterms:W3CDTF">2024-08-22T14:25:58Z</dcterms:modified>
</cp:coreProperties>
</file>