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:\Publish_XLSX\"/>
    </mc:Choice>
  </mc:AlternateContent>
  <xr:revisionPtr revIDLastSave="0" documentId="8_{F2F7B745-B60A-4A27-AC06-52C7D9C24F96}" xr6:coauthVersionLast="47" xr6:coauthVersionMax="47" xr10:uidLastSave="{00000000-0000-0000-0000-000000000000}"/>
  <bookViews>
    <workbookView xWindow="4800" yWindow="3570" windowWidth="20160" windowHeight="13170" xr2:uid="{21D0EA45-B449-4A56-89EB-0847E51B84AB}"/>
  </bookViews>
  <sheets>
    <sheet name="INMET_TRY_EPW_Processing_locati" sheetId="1" r:id="rId1"/>
  </sheets>
  <calcPr calcId="0"/>
</workbook>
</file>

<file path=xl/calcChain.xml><?xml version="1.0" encoding="utf-8"?>
<calcChain xmlns="http://schemas.openxmlformats.org/spreadsheetml/2006/main">
  <c r="J2" i="1" l="1"/>
  <c r="J3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J273" i="1"/>
  <c r="J274" i="1"/>
  <c r="J275" i="1"/>
  <c r="J276" i="1"/>
  <c r="J277" i="1"/>
  <c r="J278" i="1"/>
  <c r="J279" i="1"/>
  <c r="J280" i="1"/>
  <c r="J281" i="1"/>
  <c r="J282" i="1"/>
  <c r="J283" i="1"/>
  <c r="J284" i="1"/>
  <c r="J285" i="1"/>
  <c r="J286" i="1"/>
  <c r="J287" i="1"/>
  <c r="J288" i="1"/>
  <c r="J289" i="1"/>
  <c r="J290" i="1"/>
  <c r="J291" i="1"/>
  <c r="J292" i="1"/>
  <c r="J293" i="1"/>
  <c r="J294" i="1"/>
  <c r="J295" i="1"/>
  <c r="J296" i="1"/>
  <c r="J297" i="1"/>
  <c r="J298" i="1"/>
  <c r="J299" i="1"/>
  <c r="J300" i="1"/>
  <c r="J301" i="1"/>
  <c r="J302" i="1"/>
  <c r="J303" i="1"/>
  <c r="J304" i="1"/>
  <c r="J305" i="1"/>
  <c r="J306" i="1"/>
  <c r="J307" i="1"/>
  <c r="J308" i="1"/>
  <c r="J309" i="1"/>
  <c r="J310" i="1"/>
  <c r="J311" i="1"/>
  <c r="J312" i="1"/>
  <c r="J313" i="1"/>
  <c r="J314" i="1"/>
  <c r="J315" i="1"/>
  <c r="J316" i="1"/>
  <c r="J317" i="1"/>
  <c r="J318" i="1"/>
  <c r="J319" i="1"/>
  <c r="J320" i="1"/>
  <c r="J321" i="1"/>
  <c r="J322" i="1"/>
  <c r="J323" i="1"/>
  <c r="J324" i="1"/>
  <c r="J325" i="1"/>
  <c r="J326" i="1"/>
  <c r="J327" i="1"/>
  <c r="J328" i="1"/>
  <c r="J329" i="1"/>
  <c r="J330" i="1"/>
  <c r="J331" i="1"/>
  <c r="J332" i="1"/>
  <c r="J333" i="1"/>
  <c r="J334" i="1"/>
  <c r="J335" i="1"/>
  <c r="J336" i="1"/>
  <c r="J337" i="1"/>
  <c r="J338" i="1"/>
  <c r="J339" i="1"/>
  <c r="J340" i="1"/>
  <c r="J341" i="1"/>
  <c r="J342" i="1"/>
  <c r="J343" i="1"/>
  <c r="J344" i="1"/>
  <c r="J345" i="1"/>
  <c r="J346" i="1"/>
  <c r="J347" i="1"/>
  <c r="J348" i="1"/>
  <c r="J349" i="1"/>
  <c r="J350" i="1"/>
  <c r="J351" i="1"/>
  <c r="J352" i="1"/>
  <c r="J353" i="1"/>
  <c r="J354" i="1"/>
  <c r="J355" i="1"/>
  <c r="J356" i="1"/>
  <c r="J357" i="1"/>
  <c r="J358" i="1"/>
  <c r="J359" i="1"/>
  <c r="J360" i="1"/>
  <c r="J361" i="1"/>
  <c r="J362" i="1"/>
  <c r="J363" i="1"/>
  <c r="J364" i="1"/>
  <c r="J365" i="1"/>
  <c r="J366" i="1"/>
  <c r="J367" i="1"/>
  <c r="J368" i="1"/>
  <c r="J369" i="1"/>
  <c r="J370" i="1"/>
  <c r="J371" i="1"/>
  <c r="J372" i="1"/>
  <c r="J373" i="1"/>
  <c r="J374" i="1"/>
  <c r="J375" i="1"/>
  <c r="J376" i="1"/>
  <c r="J377" i="1"/>
  <c r="J378" i="1"/>
  <c r="J379" i="1"/>
  <c r="J380" i="1"/>
  <c r="J381" i="1"/>
  <c r="J382" i="1"/>
  <c r="J383" i="1"/>
  <c r="J384" i="1"/>
  <c r="J385" i="1"/>
  <c r="J386" i="1"/>
  <c r="J387" i="1"/>
  <c r="J388" i="1"/>
  <c r="J389" i="1"/>
  <c r="J390" i="1"/>
  <c r="J391" i="1"/>
  <c r="J392" i="1"/>
  <c r="J393" i="1"/>
  <c r="J394" i="1"/>
  <c r="J395" i="1"/>
  <c r="J396" i="1"/>
  <c r="J397" i="1"/>
  <c r="J398" i="1"/>
  <c r="J399" i="1"/>
  <c r="J400" i="1"/>
  <c r="J401" i="1"/>
  <c r="J402" i="1"/>
  <c r="J403" i="1"/>
  <c r="J404" i="1"/>
  <c r="J405" i="1"/>
  <c r="J406" i="1"/>
  <c r="J407" i="1"/>
  <c r="J408" i="1"/>
  <c r="J409" i="1"/>
  <c r="J410" i="1"/>
  <c r="J411" i="1"/>
  <c r="J412" i="1"/>
  <c r="J413" i="1"/>
  <c r="J414" i="1"/>
  <c r="J415" i="1"/>
  <c r="J416" i="1"/>
  <c r="J417" i="1"/>
  <c r="J418" i="1"/>
  <c r="J419" i="1"/>
  <c r="J420" i="1"/>
  <c r="J421" i="1"/>
  <c r="J422" i="1"/>
  <c r="J423" i="1"/>
  <c r="J424" i="1"/>
  <c r="J425" i="1"/>
  <c r="J426" i="1"/>
  <c r="J427" i="1"/>
  <c r="J428" i="1"/>
  <c r="J429" i="1"/>
  <c r="J430" i="1"/>
</calcChain>
</file>

<file path=xl/sharedStrings.xml><?xml version="1.0" encoding="utf-8"?>
<sst xmlns="http://schemas.openxmlformats.org/spreadsheetml/2006/main" count="1726" uniqueCount="467">
  <si>
    <t>Country</t>
  </si>
  <si>
    <t>State</t>
  </si>
  <si>
    <t>City/Station</t>
  </si>
  <si>
    <t>WMO</t>
  </si>
  <si>
    <t>Source Data</t>
  </si>
  <si>
    <t>Latitude (N+/S-)</t>
  </si>
  <si>
    <t>Longitude (E+/W-)</t>
  </si>
  <si>
    <t>Time Zone (GMT +/-)</t>
  </si>
  <si>
    <t>Elevation (m)</t>
  </si>
  <si>
    <t>URL</t>
  </si>
  <si>
    <t>BRA</t>
  </si>
  <si>
    <t>AC</t>
  </si>
  <si>
    <t>Feijo AP</t>
  </si>
  <si>
    <t>INMET</t>
  </si>
  <si>
    <t>Parque Estadual Chandless</t>
  </si>
  <si>
    <t>Porto Walter</t>
  </si>
  <si>
    <t>Rio Branco</t>
  </si>
  <si>
    <t>AL</t>
  </si>
  <si>
    <t>Arapiraca AP</t>
  </si>
  <si>
    <t>Coruripe</t>
  </si>
  <si>
    <t>Maceio</t>
  </si>
  <si>
    <t>Palmeira dos Indios</t>
  </si>
  <si>
    <t>Pao de Acucar</t>
  </si>
  <si>
    <t>Sao Luis do Quitunde</t>
  </si>
  <si>
    <t>AM</t>
  </si>
  <si>
    <t>Autazes</t>
  </si>
  <si>
    <t>Barcelos AP</t>
  </si>
  <si>
    <t>Coari</t>
  </si>
  <si>
    <t>Humaita AP</t>
  </si>
  <si>
    <t>Itacoatiara AP</t>
  </si>
  <si>
    <t>Manacapuru</t>
  </si>
  <si>
    <t>Manaus-Gomez Intl AP</t>
  </si>
  <si>
    <t>Maues</t>
  </si>
  <si>
    <t>Parintins</t>
  </si>
  <si>
    <t>Presidente Figueiredo</t>
  </si>
  <si>
    <t>Urucara AP</t>
  </si>
  <si>
    <t>AP</t>
  </si>
  <si>
    <t>Macapa-Alcolumbre Intl AP</t>
  </si>
  <si>
    <t>Oiapoque</t>
  </si>
  <si>
    <t>Porto Grande</t>
  </si>
  <si>
    <t>Tartarugalzinho</t>
  </si>
  <si>
    <t>BA</t>
  </si>
  <si>
    <t>Amargosa AP</t>
  </si>
  <si>
    <t>Barra AP</t>
  </si>
  <si>
    <t>Barreiras</t>
  </si>
  <si>
    <t>Belmonte</t>
  </si>
  <si>
    <t>Bom Jesus da Lapa AP</t>
  </si>
  <si>
    <t>Brumado</t>
  </si>
  <si>
    <t>Buritirama AP</t>
  </si>
  <si>
    <t>Caravelas</t>
  </si>
  <si>
    <t>Conde</t>
  </si>
  <si>
    <t>Correntina</t>
  </si>
  <si>
    <t>Cruz das Almas</t>
  </si>
  <si>
    <t>Delfino</t>
  </si>
  <si>
    <t>Euclides da Cunha</t>
  </si>
  <si>
    <t>Feira de Santana</t>
  </si>
  <si>
    <t>Guanambi AP</t>
  </si>
  <si>
    <t>Ibotirama</t>
  </si>
  <si>
    <t>Ilheus</t>
  </si>
  <si>
    <t>Ipiau</t>
  </si>
  <si>
    <t>Irece AP</t>
  </si>
  <si>
    <t>Itaberaba</t>
  </si>
  <si>
    <t>Itapetinga</t>
  </si>
  <si>
    <t>Itirucu</t>
  </si>
  <si>
    <t>Jacobina</t>
  </si>
  <si>
    <t>Lencois</t>
  </si>
  <si>
    <t>Macajuba</t>
  </si>
  <si>
    <t>Marau</t>
  </si>
  <si>
    <t>Paulo Afonso</t>
  </si>
  <si>
    <t>Piata</t>
  </si>
  <si>
    <t>Porto Seguro</t>
  </si>
  <si>
    <t>Queimadas</t>
  </si>
  <si>
    <t>Remanso</t>
  </si>
  <si>
    <t>Salvador</t>
  </si>
  <si>
    <t>Santa Rita de Cassia</t>
  </si>
  <si>
    <t>Senhor do Bonfim</t>
  </si>
  <si>
    <t>Serrinha</t>
  </si>
  <si>
    <t>Uaua</t>
  </si>
  <si>
    <t>Una</t>
  </si>
  <si>
    <t>Valenca</t>
  </si>
  <si>
    <t>Vitoria da Conquista-Figueiredo AP</t>
  </si>
  <si>
    <t>CE</t>
  </si>
  <si>
    <t>Acarau</t>
  </si>
  <si>
    <t>Barbalha</t>
  </si>
  <si>
    <t>Campos Sales</t>
  </si>
  <si>
    <t>Crateus</t>
  </si>
  <si>
    <t>Fortaleza-Pinto Martins Intl AP</t>
  </si>
  <si>
    <t>Guaramiranga</t>
  </si>
  <si>
    <t>Iguatu</t>
  </si>
  <si>
    <t>Itapipoca</t>
  </si>
  <si>
    <t>Jaguaribe</t>
  </si>
  <si>
    <t>Jaguaruana</t>
  </si>
  <si>
    <t>Morada Nova</t>
  </si>
  <si>
    <t>Quixeramobim</t>
  </si>
  <si>
    <t>Taua</t>
  </si>
  <si>
    <t>ATA</t>
  </si>
  <si>
    <t>Comandante.Ferraz.Stn Admiralty.Bay King.George.Island</t>
  </si>
  <si>
    <t>DF</t>
  </si>
  <si>
    <t>Brasilia</t>
  </si>
  <si>
    <t>Planaltina</t>
  </si>
  <si>
    <t>ES</t>
  </si>
  <si>
    <t>Alegre</t>
  </si>
  <si>
    <t>Alfredo Chaves</t>
  </si>
  <si>
    <t>Linhares</t>
  </si>
  <si>
    <t>Nova Venecia</t>
  </si>
  <si>
    <t>Presidente Kennedy</t>
  </si>
  <si>
    <t>Santa Teresa</t>
  </si>
  <si>
    <t>Sao Mateus</t>
  </si>
  <si>
    <t>Vitoria</t>
  </si>
  <si>
    <t>GO</t>
  </si>
  <si>
    <t>Alto Paraiso de Goias</t>
  </si>
  <si>
    <t>Aragarcas</t>
  </si>
  <si>
    <t>Caiaponia</t>
  </si>
  <si>
    <t>Catalao</t>
  </si>
  <si>
    <t>Cristalina</t>
  </si>
  <si>
    <t>Goianesia</t>
  </si>
  <si>
    <t>Goiania</t>
  </si>
  <si>
    <t>Goias</t>
  </si>
  <si>
    <t>Itapaci</t>
  </si>
  <si>
    <t>Itumbiara</t>
  </si>
  <si>
    <t>Jatai</t>
  </si>
  <si>
    <t>Luziania</t>
  </si>
  <si>
    <t>Mineiros</t>
  </si>
  <si>
    <t>Monte Alegre de Goias</t>
  </si>
  <si>
    <t>Morrinhos</t>
  </si>
  <si>
    <t>Niquelandia</t>
  </si>
  <si>
    <t>Parauna</t>
  </si>
  <si>
    <t>Pires do Rio</t>
  </si>
  <si>
    <t>Posse</t>
  </si>
  <si>
    <t>Rio Verde</t>
  </si>
  <si>
    <t>Sao Simao</t>
  </si>
  <si>
    <t>MA</t>
  </si>
  <si>
    <t>Alto Parnaiba</t>
  </si>
  <si>
    <t>Bacabal</t>
  </si>
  <si>
    <t>Balsas</t>
  </si>
  <si>
    <t>Barra do Corda</t>
  </si>
  <si>
    <t>Buriticupu</t>
  </si>
  <si>
    <t>Carolina</t>
  </si>
  <si>
    <t>Caxias</t>
  </si>
  <si>
    <t>Chapadinha</t>
  </si>
  <si>
    <t>Colinas</t>
  </si>
  <si>
    <t>Estreito</t>
  </si>
  <si>
    <t>Farol Preguicas</t>
  </si>
  <si>
    <t>Farol Santana</t>
  </si>
  <si>
    <t>Grajau</t>
  </si>
  <si>
    <t>Imperatriz</t>
  </si>
  <si>
    <t>Sao Luis</t>
  </si>
  <si>
    <t>Turiacu</t>
  </si>
  <si>
    <t>MG</t>
  </si>
  <si>
    <t>Aguas Vermelhas</t>
  </si>
  <si>
    <t>Aimores</t>
  </si>
  <si>
    <t>Almenara</t>
  </si>
  <si>
    <t>Araxa</t>
  </si>
  <si>
    <t>Belo Horizonte-Pampulha AP</t>
  </si>
  <si>
    <t>Buritis</t>
  </si>
  <si>
    <t>Caldas</t>
  </si>
  <si>
    <t>Capelinha</t>
  </si>
  <si>
    <t>Carangola</t>
  </si>
  <si>
    <t>Caratinga</t>
  </si>
  <si>
    <t>Chapada Gaucha</t>
  </si>
  <si>
    <t>Conceicao das Alagoas</t>
  </si>
  <si>
    <t>Curvelo</t>
  </si>
  <si>
    <t>Diamantina AP</t>
  </si>
  <si>
    <t>Dores do Indaia</t>
  </si>
  <si>
    <t>Espinosa</t>
  </si>
  <si>
    <t>Florestal</t>
  </si>
  <si>
    <t>Formiga</t>
  </si>
  <si>
    <t>Governador Valadares</t>
  </si>
  <si>
    <t>Guarda-Mor</t>
  </si>
  <si>
    <t>Ibirite</t>
  </si>
  <si>
    <t>Itaobim</t>
  </si>
  <si>
    <t>Ituiutaba</t>
  </si>
  <si>
    <t>Joao Pinheiro AP</t>
  </si>
  <si>
    <t>Juiz de Fora</t>
  </si>
  <si>
    <t>Mantena</t>
  </si>
  <si>
    <t>Maria da Fe</t>
  </si>
  <si>
    <t>Mocambinho</t>
  </si>
  <si>
    <t>Montalvania</t>
  </si>
  <si>
    <t>Montes Claros</t>
  </si>
  <si>
    <t>Monte Verde AP</t>
  </si>
  <si>
    <t>Muriae</t>
  </si>
  <si>
    <t>Ouro Branco</t>
  </si>
  <si>
    <t>Passa Quatro</t>
  </si>
  <si>
    <t>Passos</t>
  </si>
  <si>
    <t>Patrocinio</t>
  </si>
  <si>
    <t>Pirapora AP</t>
  </si>
  <si>
    <t>Rio Pardo de Minas</t>
  </si>
  <si>
    <t>Sacramento</t>
  </si>
  <si>
    <t>Salinas</t>
  </si>
  <si>
    <t>Sao Joao del Rei</t>
  </si>
  <si>
    <t>Sao Romao</t>
  </si>
  <si>
    <t>Serra dos Aimores</t>
  </si>
  <si>
    <t>Teofilo Otoni</t>
  </si>
  <si>
    <t>Timoteo</t>
  </si>
  <si>
    <t>Tres Marias</t>
  </si>
  <si>
    <t>Uberlandia</t>
  </si>
  <si>
    <t>Unai AP</t>
  </si>
  <si>
    <t>Varginha</t>
  </si>
  <si>
    <t>Vicosa</t>
  </si>
  <si>
    <t>MS</t>
  </si>
  <si>
    <t>Amambai</t>
  </si>
  <si>
    <t>Campo Grande Intl AP</t>
  </si>
  <si>
    <t>Chapadao do Sul</t>
  </si>
  <si>
    <t>Corumba Intl AP</t>
  </si>
  <si>
    <t>Coxim</t>
  </si>
  <si>
    <t>Dourados</t>
  </si>
  <si>
    <t>Ivinhema</t>
  </si>
  <si>
    <t>Juti</t>
  </si>
  <si>
    <t>Miranda</t>
  </si>
  <si>
    <t>Nhumirim</t>
  </si>
  <si>
    <t>Ponta Pora</t>
  </si>
  <si>
    <t>Porto Murtinho AP</t>
  </si>
  <si>
    <t>Rio Brilhante</t>
  </si>
  <si>
    <t>Sete Quedas</t>
  </si>
  <si>
    <t>Sidrolandia</t>
  </si>
  <si>
    <t>Tres Lagoas AP</t>
  </si>
  <si>
    <t>MT</t>
  </si>
  <si>
    <t>Agua Boa</t>
  </si>
  <si>
    <t>Alto Taquari</t>
  </si>
  <si>
    <t>Apiacas</t>
  </si>
  <si>
    <t>Campo Novo do Parecis</t>
  </si>
  <si>
    <t>Campo Verde</t>
  </si>
  <si>
    <t>Carlinda</t>
  </si>
  <si>
    <t>Comodoro</t>
  </si>
  <si>
    <t>Confresa</t>
  </si>
  <si>
    <t>Cotriguacu</t>
  </si>
  <si>
    <t>Cuiaba</t>
  </si>
  <si>
    <t>Gaucha do Norte</t>
  </si>
  <si>
    <t>Guaranta do Norte</t>
  </si>
  <si>
    <t>Guiratinga</t>
  </si>
  <si>
    <t>Itiquira</t>
  </si>
  <si>
    <t>Juara</t>
  </si>
  <si>
    <t>Juina</t>
  </si>
  <si>
    <t>Nova Maringa</t>
  </si>
  <si>
    <t>Novo Mundo</t>
  </si>
  <si>
    <t>Paranatinga</t>
  </si>
  <si>
    <t>Pontes de Lacerda</t>
  </si>
  <si>
    <t>Porto Estrela</t>
  </si>
  <si>
    <t>Querencia</t>
  </si>
  <si>
    <t>Rondonopolis</t>
  </si>
  <si>
    <t>Salto do Ceu</t>
  </si>
  <si>
    <t>Santo Antonio do Leste</t>
  </si>
  <si>
    <t>Sao Felix do Araguaia</t>
  </si>
  <si>
    <t>Sao Jose do Rio Claro</t>
  </si>
  <si>
    <t>Sinop</t>
  </si>
  <si>
    <t>Sorriso</t>
  </si>
  <si>
    <t>Tangara da Serra</t>
  </si>
  <si>
    <t>Vila Bela da Santissima Trindade</t>
  </si>
  <si>
    <t>PA</t>
  </si>
  <si>
    <t>Belem</t>
  </si>
  <si>
    <t>Braganca</t>
  </si>
  <si>
    <t>Cameta</t>
  </si>
  <si>
    <t>Castanhal</t>
  </si>
  <si>
    <t>Conceicao do Araguaia</t>
  </si>
  <si>
    <t>Itaituba</t>
  </si>
  <si>
    <t>Maraba</t>
  </si>
  <si>
    <t>Novo Repartimento</t>
  </si>
  <si>
    <t>Pacaja</t>
  </si>
  <si>
    <t>Paragominas</t>
  </si>
  <si>
    <t>Placas</t>
  </si>
  <si>
    <t>Rondon do Para</t>
  </si>
  <si>
    <t>Salinopolis</t>
  </si>
  <si>
    <t>Santana do Araguaia</t>
  </si>
  <si>
    <t>Serra dos Carajas</t>
  </si>
  <si>
    <t>Soure</t>
  </si>
  <si>
    <t>Tome Acu</t>
  </si>
  <si>
    <t>Tucurui</t>
  </si>
  <si>
    <t>PB</t>
  </si>
  <si>
    <t>Areia</t>
  </si>
  <si>
    <t>Cabaceiras</t>
  </si>
  <si>
    <t>Camaratuba</t>
  </si>
  <si>
    <t>Campina Grande</t>
  </si>
  <si>
    <t>Joao Pessoa</t>
  </si>
  <si>
    <t>Monteiro</t>
  </si>
  <si>
    <t>Patos</t>
  </si>
  <si>
    <t>Sao Goncalo</t>
  </si>
  <si>
    <t>PE</t>
  </si>
  <si>
    <t>Arcoverde</t>
  </si>
  <si>
    <t>Cabrobo</t>
  </si>
  <si>
    <t>Caruaru</t>
  </si>
  <si>
    <t>Floresta</t>
  </si>
  <si>
    <t>Garanhuns</t>
  </si>
  <si>
    <t>Ibimirim</t>
  </si>
  <si>
    <t>Palmares</t>
  </si>
  <si>
    <t>Petrolina</t>
  </si>
  <si>
    <t>Recife</t>
  </si>
  <si>
    <t>Serra Talhada</t>
  </si>
  <si>
    <t>Surubim</t>
  </si>
  <si>
    <t>PI</t>
  </si>
  <si>
    <t>Alvorada do Gurgueia</t>
  </si>
  <si>
    <t>Bom Jesus do Piaui</t>
  </si>
  <si>
    <t>Caracol</t>
  </si>
  <si>
    <t>Castelo do Piaui</t>
  </si>
  <si>
    <t>Esperantina</t>
  </si>
  <si>
    <t>Floriano</t>
  </si>
  <si>
    <t>Gilbues</t>
  </si>
  <si>
    <t>Oeiras</t>
  </si>
  <si>
    <t>Parnaiba</t>
  </si>
  <si>
    <t>Paulistana</t>
  </si>
  <si>
    <t>Picos</t>
  </si>
  <si>
    <t>Piripiri</t>
  </si>
  <si>
    <t>Sao Joao do Piaui</t>
  </si>
  <si>
    <t>Sao Pedro do Piaui</t>
  </si>
  <si>
    <t>Sao Raimundo Nonato</t>
  </si>
  <si>
    <t>Teresina</t>
  </si>
  <si>
    <t>Urucui</t>
  </si>
  <si>
    <t>Valenca do Piaui</t>
  </si>
  <si>
    <t>PR</t>
  </si>
  <si>
    <t>Castro</t>
  </si>
  <si>
    <t>Cidade Gaucha</t>
  </si>
  <si>
    <t>Clevelandia</t>
  </si>
  <si>
    <t>Curitiba</t>
  </si>
  <si>
    <t>Diamante do Norte</t>
  </si>
  <si>
    <t>Dois Vizinhos</t>
  </si>
  <si>
    <t>Foz do Iguacu-Cataratas Intl AP</t>
  </si>
  <si>
    <t>General Carneiro</t>
  </si>
  <si>
    <t>Ibaiti</t>
  </si>
  <si>
    <t>Icaraima</t>
  </si>
  <si>
    <t>Ilha do Mel</t>
  </si>
  <si>
    <t>Inacio Martins</t>
  </si>
  <si>
    <t>Ivai</t>
  </si>
  <si>
    <t>Joaquim Tavora</t>
  </si>
  <si>
    <t>Londrina</t>
  </si>
  <si>
    <t>Maringa</t>
  </si>
  <si>
    <t>Marechal Candido Rondon</t>
  </si>
  <si>
    <t>Nova Fatima</t>
  </si>
  <si>
    <t>Nova Tebas</t>
  </si>
  <si>
    <t>Paranapoema</t>
  </si>
  <si>
    <t>Planalto</t>
  </si>
  <si>
    <t>RJ</t>
  </si>
  <si>
    <t>Arraial do Cabo</t>
  </si>
  <si>
    <t>Cambuci</t>
  </si>
  <si>
    <t>Campos dos Goytacazes</t>
  </si>
  <si>
    <t>Duque de Caxias-Xerem</t>
  </si>
  <si>
    <t>Macae</t>
  </si>
  <si>
    <t>Niteroi</t>
  </si>
  <si>
    <t>Paraty</t>
  </si>
  <si>
    <t>Petropolis-Pico do Couto</t>
  </si>
  <si>
    <t>Resende</t>
  </si>
  <si>
    <t>Rio de Janeiro-Vila Militar</t>
  </si>
  <si>
    <t>Farol de Sao Tome</t>
  </si>
  <si>
    <t>Teresopolis</t>
  </si>
  <si>
    <t>RN</t>
  </si>
  <si>
    <t>Apodi</t>
  </si>
  <si>
    <t>Caico</t>
  </si>
  <si>
    <t>Macau</t>
  </si>
  <si>
    <t>Mossoro</t>
  </si>
  <si>
    <t>Natal</t>
  </si>
  <si>
    <t>Touros</t>
  </si>
  <si>
    <t>RO</t>
  </si>
  <si>
    <t>Ariquemes</t>
  </si>
  <si>
    <t>Cacoal</t>
  </si>
  <si>
    <t>Porto Velho</t>
  </si>
  <si>
    <t>Vilhena</t>
  </si>
  <si>
    <t>RR</t>
  </si>
  <si>
    <t>Boa Vista</t>
  </si>
  <si>
    <t>RS</t>
  </si>
  <si>
    <t>Alegrete</t>
  </si>
  <si>
    <t>Bage</t>
  </si>
  <si>
    <t>Bento Goncalves</t>
  </si>
  <si>
    <t>Cacapava do Sul</t>
  </si>
  <si>
    <t>Camaqua</t>
  </si>
  <si>
    <t>Canela AP</t>
  </si>
  <si>
    <t>Cangucu</t>
  </si>
  <si>
    <t>Chui</t>
  </si>
  <si>
    <t>Cruz Alta</t>
  </si>
  <si>
    <t>Erechim</t>
  </si>
  <si>
    <t>Frederico Westphalen</t>
  </si>
  <si>
    <t>Jaguarao</t>
  </si>
  <si>
    <t>Lagoa Vermelha</t>
  </si>
  <si>
    <t>Mostardas</t>
  </si>
  <si>
    <t>Palmeira das Missoes</t>
  </si>
  <si>
    <t>Passo Fundo</t>
  </si>
  <si>
    <t>Porto Alegre</t>
  </si>
  <si>
    <t>Quarai</t>
  </si>
  <si>
    <t>Rio Pardo</t>
  </si>
  <si>
    <t>Santana do Livramento</t>
  </si>
  <si>
    <t>Santa Maria</t>
  </si>
  <si>
    <t>Santiago</t>
  </si>
  <si>
    <t>Santo Augusto</t>
  </si>
  <si>
    <t>Sao Borja</t>
  </si>
  <si>
    <t>Sao Gabriel</t>
  </si>
  <si>
    <t>Sao Jose dos Ausentes</t>
  </si>
  <si>
    <t>Sao Luiz Gonzaga</t>
  </si>
  <si>
    <t>Soledade</t>
  </si>
  <si>
    <t>Torres</t>
  </si>
  <si>
    <t>Tramandai</t>
  </si>
  <si>
    <t>Uruguaiana</t>
  </si>
  <si>
    <t>Vacaria</t>
  </si>
  <si>
    <t>SC</t>
  </si>
  <si>
    <t>Ararangua</t>
  </si>
  <si>
    <t>Cacador</t>
  </si>
  <si>
    <t>Curitibanos AP</t>
  </si>
  <si>
    <t>Dionisio Cerqueira</t>
  </si>
  <si>
    <t>Florianopolis</t>
  </si>
  <si>
    <t>Indaial</t>
  </si>
  <si>
    <t>Itapoa</t>
  </si>
  <si>
    <t>Ituporanga</t>
  </si>
  <si>
    <t>Joacaba-Santa Terezinha Muni AP</t>
  </si>
  <si>
    <t>Major Vieira</t>
  </si>
  <si>
    <t>Novo Horizonte</t>
  </si>
  <si>
    <t>Rio Negrinho</t>
  </si>
  <si>
    <t>Santa Marta</t>
  </si>
  <si>
    <t>Sao Joaquim</t>
  </si>
  <si>
    <t>Sao Miguel do Oeste AP</t>
  </si>
  <si>
    <t>Urubici</t>
  </si>
  <si>
    <t>Urussanga</t>
  </si>
  <si>
    <t>Xanxere</t>
  </si>
  <si>
    <t>SE</t>
  </si>
  <si>
    <t>Aracaju</t>
  </si>
  <si>
    <t>Brejo Grande</t>
  </si>
  <si>
    <t>Carira</t>
  </si>
  <si>
    <t>Itabaianinha</t>
  </si>
  <si>
    <t>Poco Verde</t>
  </si>
  <si>
    <t>SP</t>
  </si>
  <si>
    <t>Ariranha</t>
  </si>
  <si>
    <t>Avare</t>
  </si>
  <si>
    <t>Bauru</t>
  </si>
  <si>
    <t>Campinas</t>
  </si>
  <si>
    <t>Campos do Jordao</t>
  </si>
  <si>
    <t>Casa Branca</t>
  </si>
  <si>
    <t>Franca</t>
  </si>
  <si>
    <t>Ibitinga</t>
  </si>
  <si>
    <t>Iguape</t>
  </si>
  <si>
    <t>Itapeva</t>
  </si>
  <si>
    <t>Itapira</t>
  </si>
  <si>
    <t>Ituverava</t>
  </si>
  <si>
    <t>Jales</t>
  </si>
  <si>
    <t>Jose Bonifacio</t>
  </si>
  <si>
    <t>Lins</t>
  </si>
  <si>
    <t>Ourinhos</t>
  </si>
  <si>
    <t>Piracicaba</t>
  </si>
  <si>
    <t>Presidente Prudente</t>
  </si>
  <si>
    <t>Rancharia</t>
  </si>
  <si>
    <t>Sao Carlos</t>
  </si>
  <si>
    <t>Sao Luis do Paraitinga</t>
  </si>
  <si>
    <t>Sao Paulo</t>
  </si>
  <si>
    <t>Sorocaba</t>
  </si>
  <si>
    <t>Taubate</t>
  </si>
  <si>
    <t>Valparaiso</t>
  </si>
  <si>
    <t>Votuporanga</t>
  </si>
  <si>
    <t>TO</t>
  </si>
  <si>
    <t>Araguaina</t>
  </si>
  <si>
    <t>Araguatins</t>
  </si>
  <si>
    <t>Dianopolis</t>
  </si>
  <si>
    <t>Formoso do Araguaia</t>
  </si>
  <si>
    <t>Gurupi</t>
  </si>
  <si>
    <t>Palmas</t>
  </si>
  <si>
    <t>Parana</t>
  </si>
  <si>
    <t>Pedro Afonso</t>
  </si>
  <si>
    <t>Peixe</t>
  </si>
  <si>
    <t>Belem-Ribeiro Intl AP</t>
  </si>
  <si>
    <t>TRY Brazil</t>
  </si>
  <si>
    <t>Brasilia-Kubitschek Intl AP</t>
  </si>
  <si>
    <t>Curitiba-Pena Intl AP</t>
  </si>
  <si>
    <t>Florianopolis-Luz AP</t>
  </si>
  <si>
    <t>Maceio-Palmares Intl AP</t>
  </si>
  <si>
    <t>Manaus-Gomes Intl AP</t>
  </si>
  <si>
    <t>Maringa AP</t>
  </si>
  <si>
    <t>Natal-Severo Intl AP</t>
  </si>
  <si>
    <t>Porto Alegre-Filho Intl AP</t>
  </si>
  <si>
    <t>Recife-Guararapes-Freyre Intl AP</t>
  </si>
  <si>
    <t>Rio De Janeiro-Galeao-Jobim Intl AP</t>
  </si>
  <si>
    <t>Salvador-Magalhaes Intl AP</t>
  </si>
  <si>
    <t>Sao Luis-Machado Intl AP</t>
  </si>
  <si>
    <t>Sao Paulo-Congonhas AP</t>
  </si>
  <si>
    <t>Vitoria-Salles 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</si>
</sst>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quotePrefix="1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AD50C-5C7D-4849-A9D8-A8CA9E547835}">
  <dimension ref="A1:J430"/>
  <sheetViews>
    <sheetView tabSelected="1" workbookViewId="0">
      <pane ySplit="1" topLeftCell="A2" activePane="bottomLeft" state="frozen"/>
      <selection pane="bottomLeft" activeCell="F24" sqref="F24"/>
    </sheetView>
  </sheetViews>
  <sheetFormatPr defaultRowHeight="15" x14ac:dyDescent="0.25"/>
  <cols>
    <col min="1" max="1" width="7.7109375" bestFit="1" customWidth="1"/>
    <col min="2" max="2" width="5.28515625" bestFit="1" customWidth="1"/>
    <col min="3" max="3" width="52.7109375" bestFit="1" customWidth="1"/>
    <col min="4" max="4" width="7" bestFit="1" customWidth="1"/>
    <col min="5" max="5" width="9.5703125" bestFit="1" customWidth="1"/>
    <col min="7" max="7" width="9.7109375" customWidth="1"/>
  </cols>
  <sheetData>
    <row r="1" spans="1:10" ht="45" x14ac:dyDescent="0.25">
      <c r="A1" t="s">
        <v>0</v>
      </c>
      <c r="B1" t="s">
        <v>1</v>
      </c>
      <c r="C1" t="s">
        <v>2</v>
      </c>
      <c r="D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t="s">
        <v>9</v>
      </c>
    </row>
    <row r="2" spans="1:10" x14ac:dyDescent="0.25">
      <c r="A2" t="s">
        <v>10</v>
      </c>
      <c r="B2" t="s">
        <v>11</v>
      </c>
      <c r="C2" t="s">
        <v>12</v>
      </c>
      <c r="D2">
        <v>819240</v>
      </c>
      <c r="E2" t="s">
        <v>13</v>
      </c>
      <c r="F2">
        <v>-8.14</v>
      </c>
      <c r="G2">
        <v>-70.34</v>
      </c>
      <c r="H2">
        <v>-4</v>
      </c>
      <c r="I2">
        <v>163</v>
      </c>
      <c r="J2" t="str">
        <f>HYPERLINK("https://climate.onebuilding.org/WMO_Region_3_South_America/BRA_Brazil/AC_Acre/BRA_AC_Feijo.AP.819240_INMET.zip")</f>
        <v>https://climate.onebuilding.org/WMO_Region_3_South_America/BRA_Brazil/AC_Acre/BRA_AC_Feijo.AP.819240_INMET.zip</v>
      </c>
    </row>
    <row r="3" spans="1:10" x14ac:dyDescent="0.25">
      <c r="A3" t="s">
        <v>10</v>
      </c>
      <c r="B3" t="s">
        <v>11</v>
      </c>
      <c r="C3" t="s">
        <v>14</v>
      </c>
      <c r="D3">
        <v>819630</v>
      </c>
      <c r="E3" t="s">
        <v>13</v>
      </c>
      <c r="F3">
        <v>-9.3699999999999992</v>
      </c>
      <c r="G3">
        <v>-69.930000000000007</v>
      </c>
      <c r="H3">
        <v>-4</v>
      </c>
      <c r="I3">
        <v>206</v>
      </c>
      <c r="J3" t="str">
        <f>HYPERLINK("https://climate.onebuilding.org/WMO_Region_3_South_America/BRA_Brazil/AC_Acre/BRA_AC_Parque.Chandless.819630_INMET.zip")</f>
        <v>https://climate.onebuilding.org/WMO_Region_3_South_America/BRA_Brazil/AC_Acre/BRA_AC_Parque.Chandless.819630_INMET.zip</v>
      </c>
    </row>
    <row r="4" spans="1:10" x14ac:dyDescent="0.25">
      <c r="A4" t="s">
        <v>10</v>
      </c>
      <c r="B4" t="s">
        <v>11</v>
      </c>
      <c r="C4" t="s">
        <v>15</v>
      </c>
      <c r="D4">
        <v>819210</v>
      </c>
      <c r="E4" t="s">
        <v>13</v>
      </c>
      <c r="F4">
        <v>-8.27</v>
      </c>
      <c r="G4">
        <v>-72.739999999999995</v>
      </c>
      <c r="H4">
        <v>-4</v>
      </c>
      <c r="I4">
        <v>240</v>
      </c>
      <c r="J4" t="str">
        <f>HYPERLINK("https://climate.onebuilding.org/WMO_Region_3_South_America/BRA_Brazil/AC_Acre/BRA_AC_Porto.Walter.819210_INMET.zip")</f>
        <v>https://climate.onebuilding.org/WMO_Region_3_South_America/BRA_Brazil/AC_Acre/BRA_AC_Porto.Walter.819210_INMET.zip</v>
      </c>
    </row>
    <row r="5" spans="1:10" x14ac:dyDescent="0.25">
      <c r="A5" t="s">
        <v>10</v>
      </c>
      <c r="B5" t="s">
        <v>11</v>
      </c>
      <c r="C5" t="s">
        <v>16</v>
      </c>
      <c r="D5">
        <v>829150</v>
      </c>
      <c r="E5" t="s">
        <v>13</v>
      </c>
      <c r="F5">
        <v>-9.9600000000000009</v>
      </c>
      <c r="G5">
        <v>-68.17</v>
      </c>
      <c r="H5">
        <v>-4</v>
      </c>
      <c r="I5">
        <v>220</v>
      </c>
      <c r="J5" t="str">
        <f>HYPERLINK("https://climate.onebuilding.org/WMO_Region_3_South_America/BRA_Brazil/AC_Acre/BRA_AC_Rio.Branco.829150_INMET.zip")</f>
        <v>https://climate.onebuilding.org/WMO_Region_3_South_America/BRA_Brazil/AC_Acre/BRA_AC_Rio.Branco.829150_INMET.zip</v>
      </c>
    </row>
    <row r="6" spans="1:10" x14ac:dyDescent="0.25">
      <c r="A6" t="s">
        <v>10</v>
      </c>
      <c r="B6" t="s">
        <v>17</v>
      </c>
      <c r="C6" t="s">
        <v>18</v>
      </c>
      <c r="D6">
        <v>819960</v>
      </c>
      <c r="E6" t="s">
        <v>13</v>
      </c>
      <c r="F6">
        <v>-9.8000000000000007</v>
      </c>
      <c r="G6">
        <v>-36.619999999999997</v>
      </c>
      <c r="H6">
        <v>-3</v>
      </c>
      <c r="I6">
        <v>241</v>
      </c>
      <c r="J6" t="str">
        <f>HYPERLINK("https://climate.onebuilding.org/WMO_Region_3_South_America/BRA_Brazil/AL_Alagoas/BRA_AL_Arapiraca.AP.819960_INMET.zip")</f>
        <v>https://climate.onebuilding.org/WMO_Region_3_South_America/BRA_Brazil/AL_Alagoas/BRA_AL_Arapiraca.AP.819960_INMET.zip</v>
      </c>
    </row>
    <row r="7" spans="1:10" x14ac:dyDescent="0.25">
      <c r="A7" t="s">
        <v>10</v>
      </c>
      <c r="B7" t="s">
        <v>17</v>
      </c>
      <c r="C7" t="s">
        <v>19</v>
      </c>
      <c r="D7">
        <v>866190</v>
      </c>
      <c r="E7" t="s">
        <v>13</v>
      </c>
      <c r="F7">
        <v>-10.130000000000001</v>
      </c>
      <c r="G7">
        <v>-36.29</v>
      </c>
      <c r="H7">
        <v>-3</v>
      </c>
      <c r="I7">
        <v>74</v>
      </c>
      <c r="J7" t="str">
        <f>HYPERLINK("https://climate.onebuilding.org/WMO_Region_3_South_America/BRA_Brazil/AL_Alagoas/BRA_AL_Coruripe.866190_INMET.zip")</f>
        <v>https://climate.onebuilding.org/WMO_Region_3_South_America/BRA_Brazil/AL_Alagoas/BRA_AL_Coruripe.866190_INMET.zip</v>
      </c>
    </row>
    <row r="8" spans="1:10" x14ac:dyDescent="0.25">
      <c r="A8" t="s">
        <v>10</v>
      </c>
      <c r="B8" t="s">
        <v>17</v>
      </c>
      <c r="C8" t="s">
        <v>20</v>
      </c>
      <c r="D8">
        <v>829940</v>
      </c>
      <c r="E8" t="s">
        <v>13</v>
      </c>
      <c r="F8">
        <v>-9.67</v>
      </c>
      <c r="G8">
        <v>-35.74</v>
      </c>
      <c r="H8">
        <v>-3</v>
      </c>
      <c r="I8">
        <v>64</v>
      </c>
      <c r="J8" t="str">
        <f>HYPERLINK("https://climate.onebuilding.org/WMO_Region_3_South_America/BRA_Brazil/AL_Alagoas/BRA_AL_Maceio.829940_INMET.zip")</f>
        <v>https://climate.onebuilding.org/WMO_Region_3_South_America/BRA_Brazil/AL_Alagoas/BRA_AL_Maceio.829940_INMET.zip</v>
      </c>
    </row>
    <row r="9" spans="1:10" x14ac:dyDescent="0.25">
      <c r="A9" t="s">
        <v>10</v>
      </c>
      <c r="B9" t="s">
        <v>17</v>
      </c>
      <c r="C9" t="s">
        <v>21</v>
      </c>
      <c r="D9">
        <v>829920</v>
      </c>
      <c r="E9" t="s">
        <v>13</v>
      </c>
      <c r="F9">
        <v>-9.41</v>
      </c>
      <c r="G9">
        <v>-36.630000000000003</v>
      </c>
      <c r="H9">
        <v>-3</v>
      </c>
      <c r="I9">
        <v>275</v>
      </c>
      <c r="J9" t="str">
        <f>HYPERLINK("https://climate.onebuilding.org/WMO_Region_3_South_America/BRA_Brazil/AL_Alagoas/BRA_AL_Palmeira.dos.Indios.829920_INMET.zip")</f>
        <v>https://climate.onebuilding.org/WMO_Region_3_South_America/BRA_Brazil/AL_Alagoas/BRA_AL_Palmeira.dos.Indios.829920_INMET.zip</v>
      </c>
    </row>
    <row r="10" spans="1:10" x14ac:dyDescent="0.25">
      <c r="A10" t="s">
        <v>10</v>
      </c>
      <c r="B10" t="s">
        <v>17</v>
      </c>
      <c r="C10" t="s">
        <v>22</v>
      </c>
      <c r="D10">
        <v>819940</v>
      </c>
      <c r="E10" t="s">
        <v>13</v>
      </c>
      <c r="F10">
        <v>-9.75</v>
      </c>
      <c r="G10">
        <v>-37.44</v>
      </c>
      <c r="H10">
        <v>-3</v>
      </c>
      <c r="I10">
        <v>19</v>
      </c>
      <c r="J10" t="str">
        <f>HYPERLINK("https://climate.onebuilding.org/WMO_Region_3_South_America/BRA_Brazil/AL_Alagoas/BRA_AL_Pao.de.Acucar.819940_INMET.zip")</f>
        <v>https://climate.onebuilding.org/WMO_Region_3_South_America/BRA_Brazil/AL_Alagoas/BRA_AL_Pao.de.Acucar.819940_INMET.zip</v>
      </c>
    </row>
    <row r="11" spans="1:10" x14ac:dyDescent="0.25">
      <c r="A11" t="s">
        <v>10</v>
      </c>
      <c r="B11" t="s">
        <v>17</v>
      </c>
      <c r="C11" t="s">
        <v>23</v>
      </c>
      <c r="D11">
        <v>819970</v>
      </c>
      <c r="E11" t="s">
        <v>13</v>
      </c>
      <c r="F11">
        <v>-9.2899999999999991</v>
      </c>
      <c r="G11">
        <v>-35.57</v>
      </c>
      <c r="H11">
        <v>-3</v>
      </c>
      <c r="I11">
        <v>19</v>
      </c>
      <c r="J11" t="str">
        <f>HYPERLINK("https://climate.onebuilding.org/WMO_Region_3_South_America/BRA_Brazil/AL_Alagoas/BRA_AL_Sao.Luis.do.Quitunde.819970_INMET.zip")</f>
        <v>https://climate.onebuilding.org/WMO_Region_3_South_America/BRA_Brazil/AL_Alagoas/BRA_AL_Sao.Luis.do.Quitunde.819970_INMET.zip</v>
      </c>
    </row>
    <row r="12" spans="1:10" x14ac:dyDescent="0.25">
      <c r="A12" t="s">
        <v>10</v>
      </c>
      <c r="B12" t="s">
        <v>24</v>
      </c>
      <c r="C12" t="s">
        <v>25</v>
      </c>
      <c r="D12">
        <v>817320</v>
      </c>
      <c r="E12" t="s">
        <v>13</v>
      </c>
      <c r="F12">
        <v>-3.58</v>
      </c>
      <c r="G12">
        <v>-59.13</v>
      </c>
      <c r="H12">
        <v>-4</v>
      </c>
      <c r="I12">
        <v>28</v>
      </c>
      <c r="J12" t="str">
        <f>HYPERLINK("https://climate.onebuilding.org/WMO_Region_3_South_America/BRA_Brazil/AM_Amazonas/BRA_AM_Autazes.817320_INMET.zip")</f>
        <v>https://climate.onebuilding.org/WMO_Region_3_South_America/BRA_Brazil/AM_Amazonas/BRA_AM_Autazes.817320_INMET.zip</v>
      </c>
    </row>
    <row r="13" spans="1:10" x14ac:dyDescent="0.25">
      <c r="A13" t="s">
        <v>10</v>
      </c>
      <c r="B13" t="s">
        <v>24</v>
      </c>
      <c r="C13" t="s">
        <v>26</v>
      </c>
      <c r="D13">
        <v>816480</v>
      </c>
      <c r="E13" t="s">
        <v>13</v>
      </c>
      <c r="F13">
        <v>-0.99</v>
      </c>
      <c r="G13">
        <v>-62.92</v>
      </c>
      <c r="H13">
        <v>-4</v>
      </c>
      <c r="I13">
        <v>17</v>
      </c>
      <c r="J13" t="str">
        <f>HYPERLINK("https://climate.onebuilding.org/WMO_Region_3_South_America/BRA_Brazil/AM_Amazonas/BRA_AM_Barcelos.AO.816480_INMET.zip")</f>
        <v>https://climate.onebuilding.org/WMO_Region_3_South_America/BRA_Brazil/AM_Amazonas/BRA_AM_Barcelos.AO.816480_INMET.zip</v>
      </c>
    </row>
    <row r="14" spans="1:10" x14ac:dyDescent="0.25">
      <c r="A14" t="s">
        <v>10</v>
      </c>
      <c r="B14" t="s">
        <v>24</v>
      </c>
      <c r="C14" t="s">
        <v>27</v>
      </c>
      <c r="D14">
        <v>817700</v>
      </c>
      <c r="E14" t="s">
        <v>13</v>
      </c>
      <c r="F14">
        <v>-4.0999999999999996</v>
      </c>
      <c r="G14">
        <v>-63.15</v>
      </c>
      <c r="H14">
        <v>-4</v>
      </c>
      <c r="I14">
        <v>43</v>
      </c>
      <c r="J14" t="str">
        <f>HYPERLINK("https://climate.onebuilding.org/WMO_Region_3_South_America/BRA_Brazil/AM_Amazonas/BRA_AM_Coari.817700_INMET.zip")</f>
        <v>https://climate.onebuilding.org/WMO_Region_3_South_America/BRA_Brazil/AM_Amazonas/BRA_AM_Coari.817700_INMET.zip</v>
      </c>
    </row>
    <row r="15" spans="1:10" x14ac:dyDescent="0.25">
      <c r="A15" t="s">
        <v>10</v>
      </c>
      <c r="B15" t="s">
        <v>24</v>
      </c>
      <c r="C15" t="s">
        <v>28</v>
      </c>
      <c r="D15">
        <v>818900</v>
      </c>
      <c r="E15" t="s">
        <v>13</v>
      </c>
      <c r="F15">
        <v>-7.55</v>
      </c>
      <c r="G15">
        <v>-63.07</v>
      </c>
      <c r="H15">
        <v>-4</v>
      </c>
      <c r="I15">
        <v>72</v>
      </c>
      <c r="J15" t="str">
        <f>HYPERLINK("https://climate.onebuilding.org/WMO_Region_3_South_America/BRA_Brazil/AM_Amazonas/BRA_AM_Humaita.AP.818900_INMET.zip")</f>
        <v>https://climate.onebuilding.org/WMO_Region_3_South_America/BRA_Brazil/AM_Amazonas/BRA_AM_Humaita.AP.818900_INMET.zip</v>
      </c>
    </row>
    <row r="16" spans="1:10" x14ac:dyDescent="0.25">
      <c r="A16" t="s">
        <v>10</v>
      </c>
      <c r="B16" t="s">
        <v>24</v>
      </c>
      <c r="C16" t="s">
        <v>29</v>
      </c>
      <c r="D16">
        <v>817330</v>
      </c>
      <c r="E16" t="s">
        <v>13</v>
      </c>
      <c r="F16">
        <v>-3.13</v>
      </c>
      <c r="G16">
        <v>-58.48</v>
      </c>
      <c r="H16">
        <v>-4</v>
      </c>
      <c r="I16">
        <v>45</v>
      </c>
      <c r="J16" t="str">
        <f>HYPERLINK("https://climate.onebuilding.org/WMO_Region_3_South_America/BRA_Brazil/AM_Amazonas/BRA_AM_Itacoatiara.AP.817330_INMET.zip")</f>
        <v>https://climate.onebuilding.org/WMO_Region_3_South_America/BRA_Brazil/AM_Amazonas/BRA_AM_Itacoatiara.AP.817330_INMET.zip</v>
      </c>
    </row>
    <row r="17" spans="1:10" x14ac:dyDescent="0.25">
      <c r="A17" t="s">
        <v>10</v>
      </c>
      <c r="B17" t="s">
        <v>24</v>
      </c>
      <c r="C17" t="s">
        <v>30</v>
      </c>
      <c r="D17">
        <v>817290</v>
      </c>
      <c r="E17" t="s">
        <v>13</v>
      </c>
      <c r="F17">
        <v>-3.29</v>
      </c>
      <c r="G17">
        <v>-60.63</v>
      </c>
      <c r="H17">
        <v>-4</v>
      </c>
      <c r="I17">
        <v>19</v>
      </c>
      <c r="J17" t="str">
        <f>HYPERLINK("https://climate.onebuilding.org/WMO_Region_3_South_America/BRA_Brazil/AM_Amazonas/BRA_AM_Manacapuru.817290_INMET.zip")</f>
        <v>https://climate.onebuilding.org/WMO_Region_3_South_America/BRA_Brazil/AM_Amazonas/BRA_AM_Manacapuru.817290_INMET.zip</v>
      </c>
    </row>
    <row r="18" spans="1:10" x14ac:dyDescent="0.25">
      <c r="A18" t="s">
        <v>10</v>
      </c>
      <c r="B18" t="s">
        <v>24</v>
      </c>
      <c r="C18" t="s">
        <v>31</v>
      </c>
      <c r="D18">
        <v>817300</v>
      </c>
      <c r="E18" t="s">
        <v>13</v>
      </c>
      <c r="F18">
        <v>-3.1</v>
      </c>
      <c r="G18">
        <v>-60.03</v>
      </c>
      <c r="H18">
        <v>-4</v>
      </c>
      <c r="I18">
        <v>67</v>
      </c>
      <c r="J18" t="str">
        <f>HYPERLINK("https://climate.onebuilding.org/WMO_Region_3_South_America/BRA_Brazil/AM_Amazonas/BRA_AM_Manaus-Gomez.Intl.AP.817300_INMET.zip")</f>
        <v>https://climate.onebuilding.org/WMO_Region_3_South_America/BRA_Brazil/AM_Amazonas/BRA_AM_Manaus-Gomez.Intl.AP.817300_INMET.zip</v>
      </c>
    </row>
    <row r="19" spans="1:10" x14ac:dyDescent="0.25">
      <c r="A19" t="s">
        <v>10</v>
      </c>
      <c r="B19" t="s">
        <v>24</v>
      </c>
      <c r="C19" t="s">
        <v>32</v>
      </c>
      <c r="D19">
        <v>817340</v>
      </c>
      <c r="E19" t="s">
        <v>13</v>
      </c>
      <c r="F19">
        <v>-3.4</v>
      </c>
      <c r="G19">
        <v>-57.67</v>
      </c>
      <c r="H19">
        <v>-4</v>
      </c>
      <c r="I19">
        <v>35</v>
      </c>
      <c r="J19" t="str">
        <f>HYPERLINK("https://climate.onebuilding.org/WMO_Region_3_South_America/BRA_Brazil/AM_Amazonas/BRA_AM_Maues.817340_INMET.zip")</f>
        <v>https://climate.onebuilding.org/WMO_Region_3_South_America/BRA_Brazil/AM_Amazonas/BRA_AM_Maues.817340_INMET.zip</v>
      </c>
    </row>
    <row r="20" spans="1:10" x14ac:dyDescent="0.25">
      <c r="A20" t="s">
        <v>10</v>
      </c>
      <c r="B20" t="s">
        <v>24</v>
      </c>
      <c r="C20" t="s">
        <v>33</v>
      </c>
      <c r="D20">
        <v>817030</v>
      </c>
      <c r="E20" t="s">
        <v>13</v>
      </c>
      <c r="F20">
        <v>-2.64</v>
      </c>
      <c r="G20">
        <v>-56.76</v>
      </c>
      <c r="H20">
        <v>-4</v>
      </c>
      <c r="I20">
        <v>35</v>
      </c>
      <c r="J20" t="str">
        <f>HYPERLINK("https://climate.onebuilding.org/WMO_Region_3_South_America/BRA_Brazil/AM_Amazonas/BRA_AM_Parintins.817030_INMET.zip")</f>
        <v>https://climate.onebuilding.org/WMO_Region_3_South_America/BRA_Brazil/AM_Amazonas/BRA_AM_Parintins.817030_INMET.zip</v>
      </c>
    </row>
    <row r="21" spans="1:10" x14ac:dyDescent="0.25">
      <c r="A21" t="s">
        <v>10</v>
      </c>
      <c r="B21" t="s">
        <v>24</v>
      </c>
      <c r="C21" t="s">
        <v>34</v>
      </c>
      <c r="D21">
        <v>816990</v>
      </c>
      <c r="E21" t="s">
        <v>13</v>
      </c>
      <c r="F21">
        <v>-2.06</v>
      </c>
      <c r="G21">
        <v>-60.03</v>
      </c>
      <c r="H21">
        <v>-4</v>
      </c>
      <c r="I21">
        <v>92</v>
      </c>
      <c r="J21" t="str">
        <f>HYPERLINK("https://climate.onebuilding.org/WMO_Region_3_South_America/BRA_Brazil/AM_Amazonas/BRA_AM_Presidente.Figueiredo.816990_INMET.zip")</f>
        <v>https://climate.onebuilding.org/WMO_Region_3_South_America/BRA_Brazil/AM_Amazonas/BRA_AM_Presidente.Figueiredo.816990_INMET.zip</v>
      </c>
    </row>
    <row r="22" spans="1:10" x14ac:dyDescent="0.25">
      <c r="A22" t="s">
        <v>10</v>
      </c>
      <c r="B22" t="s">
        <v>24</v>
      </c>
      <c r="C22" t="s">
        <v>35</v>
      </c>
      <c r="D22">
        <v>817020</v>
      </c>
      <c r="E22" t="s">
        <v>13</v>
      </c>
      <c r="F22">
        <v>-2.5299999999999998</v>
      </c>
      <c r="G22">
        <v>-57.76</v>
      </c>
      <c r="H22">
        <v>-4</v>
      </c>
      <c r="I22">
        <v>17</v>
      </c>
      <c r="J22" t="str">
        <f>HYPERLINK("https://climate.onebuilding.org/WMO_Region_3_South_America/BRA_Brazil/AM_Amazonas/BRA_AM_Urucara.AP.817020_INMET.zip")</f>
        <v>https://climate.onebuilding.org/WMO_Region_3_South_America/BRA_Brazil/AM_Amazonas/BRA_AM_Urucara.AP.817020_INMET.zip</v>
      </c>
    </row>
    <row r="23" spans="1:10" x14ac:dyDescent="0.25">
      <c r="A23" t="s">
        <v>10</v>
      </c>
      <c r="B23" t="s">
        <v>36</v>
      </c>
      <c r="C23" t="s">
        <v>37</v>
      </c>
      <c r="D23">
        <v>820980</v>
      </c>
      <c r="E23" t="s">
        <v>13</v>
      </c>
      <c r="F23" s="1">
        <v>0.04</v>
      </c>
      <c r="G23">
        <v>-51.07</v>
      </c>
      <c r="H23">
        <v>-3</v>
      </c>
      <c r="I23">
        <v>15</v>
      </c>
      <c r="J23" t="str">
        <f>HYPERLINK("https://climate.onebuilding.org/WMO_Region_3_South_America/BRA_Brazil/AP_Amapa/BRA_AP_Macapa-Alcolumbre.Intl.AP.820980_INMET.zip")</f>
        <v>https://climate.onebuilding.org/WMO_Region_3_South_America/BRA_Brazil/AP_Amapa/BRA_AP_Macapa-Alcolumbre.Intl.AP.820980_INMET.zip</v>
      </c>
    </row>
    <row r="24" spans="1:10" x14ac:dyDescent="0.25">
      <c r="A24" t="s">
        <v>10</v>
      </c>
      <c r="B24" t="s">
        <v>36</v>
      </c>
      <c r="C24" t="s">
        <v>38</v>
      </c>
      <c r="D24">
        <v>816090</v>
      </c>
      <c r="E24" t="s">
        <v>13</v>
      </c>
      <c r="F24">
        <v>3.81</v>
      </c>
      <c r="G24">
        <v>-51.86</v>
      </c>
      <c r="H24">
        <v>-3</v>
      </c>
      <c r="I24">
        <v>21</v>
      </c>
      <c r="J24" t="str">
        <f>HYPERLINK("https://climate.onebuilding.org/WMO_Region_3_South_America/BRA_Brazil/AP_Amapa/BRA_AP_Oiapoque.816090_INMET.zip")</f>
        <v>https://climate.onebuilding.org/WMO_Region_3_South_America/BRA_Brazil/AP_Amapa/BRA_AP_Oiapoque.816090_INMET.zip</v>
      </c>
    </row>
    <row r="25" spans="1:10" x14ac:dyDescent="0.25">
      <c r="A25" t="s">
        <v>10</v>
      </c>
      <c r="B25" t="s">
        <v>36</v>
      </c>
      <c r="C25" t="s">
        <v>39</v>
      </c>
      <c r="D25">
        <v>816370</v>
      </c>
      <c r="E25" t="s">
        <v>13</v>
      </c>
      <c r="F25">
        <v>0.7</v>
      </c>
      <c r="G25">
        <v>-51.41</v>
      </c>
      <c r="H25">
        <v>-3</v>
      </c>
      <c r="I25">
        <v>77</v>
      </c>
      <c r="J25" t="str">
        <f>HYPERLINK("https://climate.onebuilding.org/WMO_Region_3_South_America/BRA_Brazil/AP_Amapa/BRA_AP_Porto.Grande.816370_INMET.zip")</f>
        <v>https://climate.onebuilding.org/WMO_Region_3_South_America/BRA_Brazil/AP_Amapa/BRA_AP_Porto.Grande.816370_INMET.zip</v>
      </c>
    </row>
    <row r="26" spans="1:10" x14ac:dyDescent="0.25">
      <c r="A26" t="s">
        <v>10</v>
      </c>
      <c r="B26" t="s">
        <v>36</v>
      </c>
      <c r="C26" t="s">
        <v>40</v>
      </c>
      <c r="D26">
        <v>816280</v>
      </c>
      <c r="E26" t="s">
        <v>13</v>
      </c>
      <c r="F26">
        <v>1.5</v>
      </c>
      <c r="G26">
        <v>-50.92</v>
      </c>
      <c r="H26">
        <v>-3</v>
      </c>
      <c r="I26">
        <v>21</v>
      </c>
      <c r="J26" t="str">
        <f>HYPERLINK("https://climate.onebuilding.org/WMO_Region_3_South_America/BRA_Brazil/AP_Amapa/BRA_AP_Tartarugalzinho.816280_INMET.zip")</f>
        <v>https://climate.onebuilding.org/WMO_Region_3_South_America/BRA_Brazil/AP_Amapa/BRA_AP_Tartarugalzinho.816280_INMET.zip</v>
      </c>
    </row>
    <row r="27" spans="1:10" x14ac:dyDescent="0.25">
      <c r="A27" t="s">
        <v>10</v>
      </c>
      <c r="B27" t="s">
        <v>41</v>
      </c>
      <c r="C27" t="s">
        <v>42</v>
      </c>
      <c r="D27">
        <v>866750</v>
      </c>
      <c r="E27" t="s">
        <v>13</v>
      </c>
      <c r="F27">
        <v>-13.01</v>
      </c>
      <c r="G27">
        <v>-39.619999999999997</v>
      </c>
      <c r="H27">
        <v>-3</v>
      </c>
      <c r="I27">
        <v>407</v>
      </c>
      <c r="J27" t="str">
        <f>HYPERLINK("https://climate.onebuilding.org/WMO_Region_3_South_America/BRA_Brazil/BA_Bahia/BRA_BA_Amargosa.AP.866750_INMET.zip")</f>
        <v>https://climate.onebuilding.org/WMO_Region_3_South_America/BRA_Brazil/BA_Bahia/BRA_BA_Amargosa.AP.866750_INMET.zip</v>
      </c>
    </row>
    <row r="28" spans="1:10" x14ac:dyDescent="0.25">
      <c r="A28" t="s">
        <v>10</v>
      </c>
      <c r="B28" t="s">
        <v>41</v>
      </c>
      <c r="C28" t="s">
        <v>43</v>
      </c>
      <c r="D28">
        <v>866340</v>
      </c>
      <c r="E28" t="s">
        <v>13</v>
      </c>
      <c r="F28">
        <v>-11.08</v>
      </c>
      <c r="G28">
        <v>-43.14</v>
      </c>
      <c r="H28">
        <v>-3</v>
      </c>
      <c r="I28">
        <v>403</v>
      </c>
      <c r="J28" t="str">
        <f>HYPERLINK("https://climate.onebuilding.org/WMO_Region_3_South_America/BRA_Brazil/BA_Bahia/BRA_BA_Barra.AP.866340_INMET.zip")</f>
        <v>https://climate.onebuilding.org/WMO_Region_3_South_America/BRA_Brazil/BA_Bahia/BRA_BA_Barra.AP.866340_INMET.zip</v>
      </c>
    </row>
    <row r="29" spans="1:10" x14ac:dyDescent="0.25">
      <c r="A29" t="s">
        <v>10</v>
      </c>
      <c r="B29" t="s">
        <v>41</v>
      </c>
      <c r="C29" t="s">
        <v>44</v>
      </c>
      <c r="D29">
        <v>866520</v>
      </c>
      <c r="E29" t="s">
        <v>13</v>
      </c>
      <c r="F29">
        <v>-12.15</v>
      </c>
      <c r="G29">
        <v>-44.99</v>
      </c>
      <c r="H29">
        <v>-3</v>
      </c>
      <c r="I29">
        <v>470</v>
      </c>
      <c r="J29" t="str">
        <f>HYPERLINK("https://climate.onebuilding.org/WMO_Region_3_South_America/BRA_Brazil/BA_Bahia/BRA_BA_Barreiras.866520_INMET.zip")</f>
        <v>https://climate.onebuilding.org/WMO_Region_3_South_America/BRA_Brazil/BA_Bahia/BRA_BA_Barreiras.866520_INMET.zip</v>
      </c>
    </row>
    <row r="30" spans="1:10" x14ac:dyDescent="0.25">
      <c r="A30" t="s">
        <v>10</v>
      </c>
      <c r="B30" t="s">
        <v>41</v>
      </c>
      <c r="C30" t="s">
        <v>45</v>
      </c>
      <c r="D30">
        <v>867440</v>
      </c>
      <c r="E30" t="s">
        <v>13</v>
      </c>
      <c r="F30">
        <v>-16.09</v>
      </c>
      <c r="G30">
        <v>-39.22</v>
      </c>
      <c r="H30">
        <v>-3</v>
      </c>
      <c r="I30">
        <v>88</v>
      </c>
      <c r="J30" t="str">
        <f>HYPERLINK("https://climate.onebuilding.org/WMO_Region_3_South_America/BRA_Brazil/BA_Bahia/BRA_BA_Belmonte.867440_INMET.zip")</f>
        <v>https://climate.onebuilding.org/WMO_Region_3_South_America/BRA_Brazil/BA_Bahia/BRA_BA_Belmonte.867440_INMET.zip</v>
      </c>
    </row>
    <row r="31" spans="1:10" x14ac:dyDescent="0.25">
      <c r="A31" t="s">
        <v>10</v>
      </c>
      <c r="B31" t="s">
        <v>41</v>
      </c>
      <c r="C31" t="s">
        <v>46</v>
      </c>
      <c r="D31">
        <v>866720</v>
      </c>
      <c r="E31" t="s">
        <v>13</v>
      </c>
      <c r="F31">
        <v>-13.26</v>
      </c>
      <c r="G31">
        <v>-43.42</v>
      </c>
      <c r="H31">
        <v>-3</v>
      </c>
      <c r="I31">
        <v>440</v>
      </c>
      <c r="J31" t="str">
        <f>HYPERLINK("https://climate.onebuilding.org/WMO_Region_3_South_America/BRA_Brazil/BA_Bahia/BRA_BA_Bom.Jesus.da.Lapa.AP.866720_INMET.zip")</f>
        <v>https://climate.onebuilding.org/WMO_Region_3_South_America/BRA_Brazil/BA_Bahia/BRA_BA_Bom.Jesus.da.Lapa.AP.866720_INMET.zip</v>
      </c>
    </row>
    <row r="32" spans="1:10" x14ac:dyDescent="0.25">
      <c r="A32" t="s">
        <v>10</v>
      </c>
      <c r="B32" t="s">
        <v>41</v>
      </c>
      <c r="C32" t="s">
        <v>47</v>
      </c>
      <c r="D32">
        <v>866960</v>
      </c>
      <c r="E32" t="s">
        <v>13</v>
      </c>
      <c r="F32">
        <v>-14.18</v>
      </c>
      <c r="G32">
        <v>-41.67</v>
      </c>
      <c r="H32">
        <v>-3</v>
      </c>
      <c r="I32">
        <v>470</v>
      </c>
      <c r="J32" t="str">
        <f>HYPERLINK("https://climate.onebuilding.org/WMO_Region_3_South_America/BRA_Brazil/BA_Bahia/BRA_BA_Brumado.866960_INMET.zip")</f>
        <v>https://climate.onebuilding.org/WMO_Region_3_South_America/BRA_Brazil/BA_Bahia/BRA_BA_Brumado.866960_INMET.zip</v>
      </c>
    </row>
    <row r="33" spans="1:10" x14ac:dyDescent="0.25">
      <c r="A33" t="s">
        <v>10</v>
      </c>
      <c r="B33" t="s">
        <v>41</v>
      </c>
      <c r="C33" t="s">
        <v>48</v>
      </c>
      <c r="D33">
        <v>866090</v>
      </c>
      <c r="E33" t="s">
        <v>13</v>
      </c>
      <c r="F33">
        <v>-10.72</v>
      </c>
      <c r="G33">
        <v>-43.65</v>
      </c>
      <c r="H33">
        <v>-3</v>
      </c>
      <c r="I33">
        <v>502</v>
      </c>
      <c r="J33" t="str">
        <f>HYPERLINK("https://climate.onebuilding.org/WMO_Region_3_South_America/BRA_Brazil/BA_Bahia/BRA_BA_Buritirama.AP.866090_INMET.zip")</f>
        <v>https://climate.onebuilding.org/WMO_Region_3_South_America/BRA_Brazil/BA_Bahia/BRA_BA_Buritirama.AP.866090_INMET.zip</v>
      </c>
    </row>
    <row r="34" spans="1:10" x14ac:dyDescent="0.25">
      <c r="A34" t="s">
        <v>10</v>
      </c>
      <c r="B34" t="s">
        <v>41</v>
      </c>
      <c r="C34" t="s">
        <v>49</v>
      </c>
      <c r="D34">
        <v>834970</v>
      </c>
      <c r="E34" t="s">
        <v>13</v>
      </c>
      <c r="F34">
        <v>-17.73</v>
      </c>
      <c r="G34">
        <v>-39.200000000000003</v>
      </c>
      <c r="H34">
        <v>-3</v>
      </c>
      <c r="I34">
        <v>3</v>
      </c>
      <c r="J34" t="str">
        <f>HYPERLINK("https://climate.onebuilding.org/WMO_Region_3_South_America/BRA_Brazil/BA_Bahia/BRA_BA_Caravelas.834970_INMET.zip")</f>
        <v>https://climate.onebuilding.org/WMO_Region_3_South_America/BRA_Brazil/BA_Bahia/BRA_BA_Caravelas.834970_INMET.zip</v>
      </c>
    </row>
    <row r="35" spans="1:10" x14ac:dyDescent="0.25">
      <c r="A35" t="s">
        <v>10</v>
      </c>
      <c r="B35" t="s">
        <v>41</v>
      </c>
      <c r="C35" t="s">
        <v>50</v>
      </c>
      <c r="D35">
        <v>866390</v>
      </c>
      <c r="E35" t="s">
        <v>13</v>
      </c>
      <c r="F35">
        <v>-11.81</v>
      </c>
      <c r="G35">
        <v>-37.619999999999997</v>
      </c>
      <c r="H35">
        <v>-3</v>
      </c>
      <c r="I35">
        <v>14</v>
      </c>
      <c r="J35" t="str">
        <f>HYPERLINK("https://climate.onebuilding.org/WMO_Region_3_South_America/BRA_Brazil/BA_Bahia/BRA_BA_Conde.866390_INMET.zip")</f>
        <v>https://climate.onebuilding.org/WMO_Region_3_South_America/BRA_Brazil/BA_Bahia/BRA_BA_Conde.866390_INMET.zip</v>
      </c>
    </row>
    <row r="36" spans="1:10" x14ac:dyDescent="0.25">
      <c r="A36" t="s">
        <v>10</v>
      </c>
      <c r="B36" t="s">
        <v>41</v>
      </c>
      <c r="C36" t="s">
        <v>51</v>
      </c>
      <c r="D36">
        <v>866710</v>
      </c>
      <c r="E36" t="s">
        <v>13</v>
      </c>
      <c r="F36">
        <v>-13.33</v>
      </c>
      <c r="G36">
        <v>-44.62</v>
      </c>
      <c r="H36">
        <v>-3</v>
      </c>
      <c r="I36">
        <v>549</v>
      </c>
      <c r="J36" t="str">
        <f>HYPERLINK("https://climate.onebuilding.org/WMO_Region_3_South_America/BRA_Brazil/BA_Bahia/BRA_BA_Correntina.866710_INMET.zip")</f>
        <v>https://climate.onebuilding.org/WMO_Region_3_South_America/BRA_Brazil/BA_Bahia/BRA_BA_Correntina.866710_INMET.zip</v>
      </c>
    </row>
    <row r="37" spans="1:10" x14ac:dyDescent="0.25">
      <c r="A37" t="s">
        <v>10</v>
      </c>
      <c r="B37" t="s">
        <v>41</v>
      </c>
      <c r="C37" t="s">
        <v>52</v>
      </c>
      <c r="D37">
        <v>866570</v>
      </c>
      <c r="E37" t="s">
        <v>13</v>
      </c>
      <c r="F37">
        <v>-12.67</v>
      </c>
      <c r="G37">
        <v>-39.1</v>
      </c>
      <c r="H37">
        <v>-3</v>
      </c>
      <c r="I37">
        <v>226</v>
      </c>
      <c r="J37" t="str">
        <f>HYPERLINK("https://climate.onebuilding.org/WMO_Region_3_South_America/BRA_Brazil/BA_Bahia/BRA_BA_Cruz.das.Almas.866570_INMET.zip")</f>
        <v>https://climate.onebuilding.org/WMO_Region_3_South_America/BRA_Brazil/BA_Bahia/BRA_BA_Cruz.das.Almas.866570_INMET.zip</v>
      </c>
    </row>
    <row r="38" spans="1:10" x14ac:dyDescent="0.25">
      <c r="A38" t="s">
        <v>10</v>
      </c>
      <c r="B38" t="s">
        <v>41</v>
      </c>
      <c r="C38" t="s">
        <v>53</v>
      </c>
      <c r="D38">
        <v>866100</v>
      </c>
      <c r="E38" t="s">
        <v>13</v>
      </c>
      <c r="F38">
        <v>-10.46</v>
      </c>
      <c r="G38">
        <v>-41.21</v>
      </c>
      <c r="H38">
        <v>-3</v>
      </c>
      <c r="I38">
        <v>637</v>
      </c>
      <c r="J38" t="str">
        <f>HYPERLINK("https://climate.onebuilding.org/WMO_Region_3_South_America/BRA_Brazil/BA_Bahia/BRA_BA_Delfino.866100_INMET.zip")</f>
        <v>https://climate.onebuilding.org/WMO_Region_3_South_America/BRA_Brazil/BA_Bahia/BRA_BA_Delfino.866100_INMET.zip</v>
      </c>
    </row>
    <row r="39" spans="1:10" x14ac:dyDescent="0.25">
      <c r="A39" t="s">
        <v>10</v>
      </c>
      <c r="B39" t="s">
        <v>41</v>
      </c>
      <c r="C39" t="s">
        <v>54</v>
      </c>
      <c r="D39">
        <v>866130</v>
      </c>
      <c r="E39" t="s">
        <v>13</v>
      </c>
      <c r="F39">
        <v>-10.54</v>
      </c>
      <c r="G39">
        <v>-39</v>
      </c>
      <c r="H39">
        <v>-3</v>
      </c>
      <c r="I39">
        <v>432</v>
      </c>
      <c r="J39" t="str">
        <f>HYPERLINK("https://climate.onebuilding.org/WMO_Region_3_South_America/BRA_Brazil/BA_Bahia/BRA_BA_Euclides.da.Cunha.866130_INMET.zip")</f>
        <v>https://climate.onebuilding.org/WMO_Region_3_South_America/BRA_Brazil/BA_Bahia/BRA_BA_Euclides.da.Cunha.866130_INMET.zip</v>
      </c>
    </row>
    <row r="40" spans="1:10" x14ac:dyDescent="0.25">
      <c r="A40" t="s">
        <v>10</v>
      </c>
      <c r="B40" t="s">
        <v>41</v>
      </c>
      <c r="C40" t="s">
        <v>55</v>
      </c>
      <c r="D40">
        <v>866580</v>
      </c>
      <c r="E40" t="s">
        <v>13</v>
      </c>
      <c r="F40">
        <v>-12.27</v>
      </c>
      <c r="G40">
        <v>-38.97</v>
      </c>
      <c r="H40">
        <v>-3</v>
      </c>
      <c r="I40">
        <v>231</v>
      </c>
      <c r="J40" t="str">
        <f>HYPERLINK("https://climate.onebuilding.org/WMO_Region_3_South_America/BRA_Brazil/BA_Bahia/BRA_BA_Feira.de.Santana.866580_INMET.zip")</f>
        <v>https://climate.onebuilding.org/WMO_Region_3_South_America/BRA_Brazil/BA_Bahia/BRA_BA_Feira.de.Santana.866580_INMET.zip</v>
      </c>
    </row>
    <row r="41" spans="1:10" x14ac:dyDescent="0.25">
      <c r="A41" t="s">
        <v>10</v>
      </c>
      <c r="B41" t="s">
        <v>41</v>
      </c>
      <c r="C41" t="s">
        <v>56</v>
      </c>
      <c r="D41">
        <v>866940</v>
      </c>
      <c r="E41" t="s">
        <v>13</v>
      </c>
      <c r="F41">
        <v>-14.21</v>
      </c>
      <c r="G41">
        <v>-42.75</v>
      </c>
      <c r="H41">
        <v>-3</v>
      </c>
      <c r="I41">
        <v>551</v>
      </c>
      <c r="J41" t="str">
        <f>HYPERLINK("https://climate.onebuilding.org/WMO_Region_3_South_America/BRA_Brazil/BA_Bahia/BRA_BA_Guanambi.AP.866940_INMET.zip")</f>
        <v>https://climate.onebuilding.org/WMO_Region_3_South_America/BRA_Brazil/BA_Bahia/BRA_BA_Guanambi.AP.866940_INMET.zip</v>
      </c>
    </row>
    <row r="42" spans="1:10" x14ac:dyDescent="0.25">
      <c r="A42" t="s">
        <v>10</v>
      </c>
      <c r="B42" t="s">
        <v>41</v>
      </c>
      <c r="C42" t="s">
        <v>57</v>
      </c>
      <c r="D42">
        <v>866530</v>
      </c>
      <c r="E42" t="s">
        <v>13</v>
      </c>
      <c r="F42">
        <v>-12.19</v>
      </c>
      <c r="G42">
        <v>-43.21</v>
      </c>
      <c r="H42">
        <v>-3</v>
      </c>
      <c r="I42">
        <v>430</v>
      </c>
      <c r="J42" t="str">
        <f>HYPERLINK("https://climate.onebuilding.org/WMO_Region_3_South_America/BRA_Brazil/BA_Bahia/BRA_BA_Ibotirama.866530_INMET.zip")</f>
        <v>https://climate.onebuilding.org/WMO_Region_3_South_America/BRA_Brazil/BA_Bahia/BRA_BA_Ibotirama.866530_INMET.zip</v>
      </c>
    </row>
    <row r="43" spans="1:10" x14ac:dyDescent="0.25">
      <c r="A43" t="s">
        <v>10</v>
      </c>
      <c r="B43" t="s">
        <v>41</v>
      </c>
      <c r="C43" t="s">
        <v>58</v>
      </c>
      <c r="D43">
        <v>866990</v>
      </c>
      <c r="E43" t="s">
        <v>13</v>
      </c>
      <c r="F43">
        <v>-14.79</v>
      </c>
      <c r="G43">
        <v>-39.049999999999997</v>
      </c>
      <c r="H43">
        <v>-3</v>
      </c>
      <c r="I43">
        <v>78</v>
      </c>
      <c r="J43" t="str">
        <f>HYPERLINK("https://climate.onebuilding.org/WMO_Region_3_South_America/BRA_Brazil/BA_Bahia/BRA_BA_Ilheus.866990_INMET.zip")</f>
        <v>https://climate.onebuilding.org/WMO_Region_3_South_America/BRA_Brazil/BA_Bahia/BRA_BA_Ilheus.866990_INMET.zip</v>
      </c>
    </row>
    <row r="44" spans="1:10" x14ac:dyDescent="0.25">
      <c r="A44" t="s">
        <v>10</v>
      </c>
      <c r="B44" t="s">
        <v>41</v>
      </c>
      <c r="C44" t="s">
        <v>59</v>
      </c>
      <c r="D44">
        <v>866980</v>
      </c>
      <c r="E44" t="s">
        <v>13</v>
      </c>
      <c r="F44">
        <v>-14.14</v>
      </c>
      <c r="G44">
        <v>-39.729999999999997</v>
      </c>
      <c r="H44">
        <v>-3</v>
      </c>
      <c r="I44">
        <v>135</v>
      </c>
      <c r="J44" t="str">
        <f>HYPERLINK("https://climate.onebuilding.org/WMO_Region_3_South_America/BRA_Brazil/BA_Bahia/BRA_BA_Ipiau.866980_INMET.zip")</f>
        <v>https://climate.onebuilding.org/WMO_Region_3_South_America/BRA_Brazil/BA_Bahia/BRA_BA_Ipiau.866980_INMET.zip</v>
      </c>
    </row>
    <row r="45" spans="1:10" x14ac:dyDescent="0.25">
      <c r="A45" t="s">
        <v>10</v>
      </c>
      <c r="B45" t="s">
        <v>41</v>
      </c>
      <c r="C45" t="s">
        <v>60</v>
      </c>
      <c r="D45">
        <v>866350</v>
      </c>
      <c r="E45" t="s">
        <v>13</v>
      </c>
      <c r="F45">
        <v>-11.33</v>
      </c>
      <c r="G45">
        <v>-41.86</v>
      </c>
      <c r="H45">
        <v>-3</v>
      </c>
      <c r="I45">
        <v>755</v>
      </c>
      <c r="J45" t="str">
        <f>HYPERLINK("https://climate.onebuilding.org/WMO_Region_3_South_America/BRA_Brazil/BA_Bahia/BRA_BA_Irece.AP.866350_INMET.zip")</f>
        <v>https://climate.onebuilding.org/WMO_Region_3_South_America/BRA_Brazil/BA_Bahia/BRA_BA_Irece.AP.866350_INMET.zip</v>
      </c>
    </row>
    <row r="46" spans="1:10" x14ac:dyDescent="0.25">
      <c r="A46" t="s">
        <v>10</v>
      </c>
      <c r="B46" t="s">
        <v>41</v>
      </c>
      <c r="C46" t="s">
        <v>61</v>
      </c>
      <c r="D46">
        <v>832440</v>
      </c>
      <c r="E46" t="s">
        <v>13</v>
      </c>
      <c r="F46">
        <v>-12.53</v>
      </c>
      <c r="G46">
        <v>-40.31</v>
      </c>
      <c r="H46">
        <v>-3</v>
      </c>
      <c r="I46">
        <v>250</v>
      </c>
      <c r="J46" t="str">
        <f>HYPERLINK("https://climate.onebuilding.org/WMO_Region_3_South_America/BRA_Brazil/BA_Bahia/BRA_BA_Itaberaba.832440_INMET.zip")</f>
        <v>https://climate.onebuilding.org/WMO_Region_3_South_America/BRA_Brazil/BA_Bahia/BRA_BA_Itaberaba.832440_INMET.zip</v>
      </c>
    </row>
    <row r="47" spans="1:10" x14ac:dyDescent="0.25">
      <c r="A47" t="s">
        <v>10</v>
      </c>
      <c r="B47" t="s">
        <v>41</v>
      </c>
      <c r="C47" t="s">
        <v>62</v>
      </c>
      <c r="D47">
        <v>867230</v>
      </c>
      <c r="E47" t="s">
        <v>13</v>
      </c>
      <c r="F47">
        <v>-15.24</v>
      </c>
      <c r="G47">
        <v>-40.24</v>
      </c>
      <c r="H47">
        <v>-3</v>
      </c>
      <c r="I47">
        <v>279</v>
      </c>
      <c r="J47" t="str">
        <f>HYPERLINK("https://climate.onebuilding.org/WMO_Region_3_South_America/BRA_Brazil/BA_Bahia/BRA_BA_Itapetinga.867230_INMET.zip")</f>
        <v>https://climate.onebuilding.org/WMO_Region_3_South_America/BRA_Brazil/BA_Bahia/BRA_BA_Itapetinga.867230_INMET.zip</v>
      </c>
    </row>
    <row r="48" spans="1:10" x14ac:dyDescent="0.25">
      <c r="A48" t="s">
        <v>10</v>
      </c>
      <c r="B48" t="s">
        <v>41</v>
      </c>
      <c r="C48" t="s">
        <v>63</v>
      </c>
      <c r="D48">
        <v>866740</v>
      </c>
      <c r="E48" t="s">
        <v>13</v>
      </c>
      <c r="F48">
        <v>-13.53</v>
      </c>
      <c r="G48">
        <v>-40.15</v>
      </c>
      <c r="H48">
        <v>-3</v>
      </c>
      <c r="I48">
        <v>756</v>
      </c>
      <c r="J48" t="str">
        <f>HYPERLINK("https://climate.onebuilding.org/WMO_Region_3_South_America/BRA_Brazil/BA_Bahia/BRA_BA_Itirucu.866740_INMET.zip")</f>
        <v>https://climate.onebuilding.org/WMO_Region_3_South_America/BRA_Brazil/BA_Bahia/BRA_BA_Itirucu.866740_INMET.zip</v>
      </c>
    </row>
    <row r="49" spans="1:10" x14ac:dyDescent="0.25">
      <c r="A49" t="s">
        <v>10</v>
      </c>
      <c r="B49" t="s">
        <v>41</v>
      </c>
      <c r="C49" t="s">
        <v>64</v>
      </c>
      <c r="D49">
        <v>866360</v>
      </c>
      <c r="E49" t="s">
        <v>13</v>
      </c>
      <c r="F49">
        <v>-11.21</v>
      </c>
      <c r="G49">
        <v>-40.47</v>
      </c>
      <c r="H49">
        <v>-3</v>
      </c>
      <c r="I49">
        <v>453</v>
      </c>
      <c r="J49" t="str">
        <f>HYPERLINK("https://climate.onebuilding.org/WMO_Region_3_South_America/BRA_Brazil/BA_Bahia/BRA_BA_Jacobina.866360_INMET.zip")</f>
        <v>https://climate.onebuilding.org/WMO_Region_3_South_America/BRA_Brazil/BA_Bahia/BRA_BA_Jacobina.866360_INMET.zip</v>
      </c>
    </row>
    <row r="50" spans="1:10" x14ac:dyDescent="0.25">
      <c r="A50" t="s">
        <v>10</v>
      </c>
      <c r="B50" t="s">
        <v>41</v>
      </c>
      <c r="C50" t="s">
        <v>65</v>
      </c>
      <c r="D50">
        <v>866540</v>
      </c>
      <c r="E50" t="s">
        <v>13</v>
      </c>
      <c r="F50">
        <v>-12.56</v>
      </c>
      <c r="G50">
        <v>-41.39</v>
      </c>
      <c r="H50">
        <v>-3</v>
      </c>
      <c r="I50">
        <v>439</v>
      </c>
      <c r="J50" t="str">
        <f>HYPERLINK("https://climate.onebuilding.org/WMO_Region_3_South_America/BRA_Brazil/BA_Bahia/BRA_BA_Lencois.866540_INMET.zip")</f>
        <v>https://climate.onebuilding.org/WMO_Region_3_South_America/BRA_Brazil/BA_Bahia/BRA_BA_Lencois.866540_INMET.zip</v>
      </c>
    </row>
    <row r="51" spans="1:10" x14ac:dyDescent="0.25">
      <c r="A51" t="s">
        <v>10</v>
      </c>
      <c r="B51" t="s">
        <v>41</v>
      </c>
      <c r="C51" t="s">
        <v>66</v>
      </c>
      <c r="D51">
        <v>866550</v>
      </c>
      <c r="E51" t="s">
        <v>13</v>
      </c>
      <c r="F51">
        <v>-12.14</v>
      </c>
      <c r="G51">
        <v>-40.36</v>
      </c>
      <c r="H51">
        <v>-3</v>
      </c>
      <c r="I51">
        <v>380</v>
      </c>
      <c r="J51" t="str">
        <f>HYPERLINK("https://climate.onebuilding.org/WMO_Region_3_South_America/BRA_Brazil/BA_Bahia/BRA_BA_Macajuba.866550_INMET.zip")</f>
        <v>https://climate.onebuilding.org/WMO_Region_3_South_America/BRA_Brazil/BA_Bahia/BRA_BA_Macajuba.866550_INMET.zip</v>
      </c>
    </row>
    <row r="52" spans="1:10" x14ac:dyDescent="0.25">
      <c r="A52" t="s">
        <v>10</v>
      </c>
      <c r="B52" t="s">
        <v>41</v>
      </c>
      <c r="C52" t="s">
        <v>67</v>
      </c>
      <c r="D52">
        <v>866770</v>
      </c>
      <c r="E52" t="s">
        <v>13</v>
      </c>
      <c r="F52">
        <v>-13.91</v>
      </c>
      <c r="G52">
        <v>-38.97</v>
      </c>
      <c r="H52">
        <v>-3</v>
      </c>
      <c r="I52">
        <v>10</v>
      </c>
      <c r="J52" t="str">
        <f>HYPERLINK("https://climate.onebuilding.org/WMO_Region_3_South_America/BRA_Brazil/BA_Bahia/BRA_BA_Marau.866770_INMET.zip")</f>
        <v>https://climate.onebuilding.org/WMO_Region_3_South_America/BRA_Brazil/BA_Bahia/BRA_BA_Marau.866770_INMET.zip</v>
      </c>
    </row>
    <row r="53" spans="1:10" x14ac:dyDescent="0.25">
      <c r="A53" t="s">
        <v>10</v>
      </c>
      <c r="B53" t="s">
        <v>41</v>
      </c>
      <c r="C53" t="s">
        <v>68</v>
      </c>
      <c r="D53">
        <v>829860</v>
      </c>
      <c r="E53" t="s">
        <v>13</v>
      </c>
      <c r="F53">
        <v>-9.41</v>
      </c>
      <c r="G53">
        <v>-38.22</v>
      </c>
      <c r="H53">
        <v>-3</v>
      </c>
      <c r="I53">
        <v>253</v>
      </c>
      <c r="J53" t="str">
        <f>HYPERLINK("https://climate.onebuilding.org/WMO_Region_3_South_America/BRA_Brazil/BA_Bahia/BRA_BA_Paulo.Afonso.829860_INMET.zip")</f>
        <v>https://climate.onebuilding.org/WMO_Region_3_South_America/BRA_Brazil/BA_Bahia/BRA_BA_Paulo.Afonso.829860_INMET.zip</v>
      </c>
    </row>
    <row r="54" spans="1:10" x14ac:dyDescent="0.25">
      <c r="A54" t="s">
        <v>10</v>
      </c>
      <c r="B54" t="s">
        <v>41</v>
      </c>
      <c r="C54" t="s">
        <v>69</v>
      </c>
      <c r="D54">
        <v>866730</v>
      </c>
      <c r="E54" t="s">
        <v>13</v>
      </c>
      <c r="F54">
        <v>-13.16</v>
      </c>
      <c r="G54">
        <v>-41.77</v>
      </c>
      <c r="H54">
        <v>-3</v>
      </c>
      <c r="I54">
        <v>1290</v>
      </c>
      <c r="J54" t="str">
        <f>HYPERLINK("https://climate.onebuilding.org/WMO_Region_3_South_America/BRA_Brazil/BA_Bahia/BRA_BA_Piata.866730_INMET.zip")</f>
        <v>https://climate.onebuilding.org/WMO_Region_3_South_America/BRA_Brazil/BA_Bahia/BRA_BA_Piata.866730_INMET.zip</v>
      </c>
    </row>
    <row r="55" spans="1:10" x14ac:dyDescent="0.25">
      <c r="A55" t="s">
        <v>10</v>
      </c>
      <c r="B55" t="s">
        <v>41</v>
      </c>
      <c r="C55" t="s">
        <v>70</v>
      </c>
      <c r="D55">
        <v>867450</v>
      </c>
      <c r="E55" t="s">
        <v>13</v>
      </c>
      <c r="F55">
        <v>-16.39</v>
      </c>
      <c r="G55">
        <v>-39.18</v>
      </c>
      <c r="H55">
        <v>-3</v>
      </c>
      <c r="I55">
        <v>85</v>
      </c>
      <c r="J55" t="str">
        <f>HYPERLINK("https://climate.onebuilding.org/WMO_Region_3_South_America/BRA_Brazil/BA_Bahia/BRA_BA_Porto.Seguro.867450_INMET.zip")</f>
        <v>https://climate.onebuilding.org/WMO_Region_3_South_America/BRA_Brazil/BA_Bahia/BRA_BA_Porto.Seguro.867450_INMET.zip</v>
      </c>
    </row>
    <row r="56" spans="1:10" x14ac:dyDescent="0.25">
      <c r="A56" t="s">
        <v>10</v>
      </c>
      <c r="B56" t="s">
        <v>41</v>
      </c>
      <c r="C56" t="s">
        <v>71</v>
      </c>
      <c r="D56">
        <v>866120</v>
      </c>
      <c r="E56" t="s">
        <v>13</v>
      </c>
      <c r="F56">
        <v>-10.98</v>
      </c>
      <c r="G56">
        <v>-39.619999999999997</v>
      </c>
      <c r="H56">
        <v>-3</v>
      </c>
      <c r="I56">
        <v>315</v>
      </c>
      <c r="J56" t="str">
        <f>HYPERLINK("https://climate.onebuilding.org/WMO_Region_3_South_America/BRA_Brazil/BA_Bahia/BRA_BA_Queimadas.866120_INMET.zip")</f>
        <v>https://climate.onebuilding.org/WMO_Region_3_South_America/BRA_Brazil/BA_Bahia/BRA_BA_Queimadas.866120_INMET.zip</v>
      </c>
    </row>
    <row r="57" spans="1:10" x14ac:dyDescent="0.25">
      <c r="A57" t="s">
        <v>10</v>
      </c>
      <c r="B57" t="s">
        <v>41</v>
      </c>
      <c r="C57" t="s">
        <v>72</v>
      </c>
      <c r="D57">
        <v>829790</v>
      </c>
      <c r="E57" t="s">
        <v>13</v>
      </c>
      <c r="F57">
        <v>-9.6199999999999992</v>
      </c>
      <c r="G57">
        <v>-42.08</v>
      </c>
      <c r="H57">
        <v>-3</v>
      </c>
      <c r="I57">
        <v>401</v>
      </c>
      <c r="J57" t="str">
        <f>HYPERLINK("https://climate.onebuilding.org/WMO_Region_3_South_America/BRA_Brazil/BA_Bahia/BRA_BA_Remanso.829790_INMET.zip")</f>
        <v>https://climate.onebuilding.org/WMO_Region_3_South_America/BRA_Brazil/BA_Bahia/BRA_BA_Remanso.829790_INMET.zip</v>
      </c>
    </row>
    <row r="58" spans="1:10" x14ac:dyDescent="0.25">
      <c r="A58" t="s">
        <v>10</v>
      </c>
      <c r="B58" t="s">
        <v>41</v>
      </c>
      <c r="C58" t="s">
        <v>73</v>
      </c>
      <c r="D58">
        <v>866780</v>
      </c>
      <c r="E58" t="s">
        <v>13</v>
      </c>
      <c r="F58">
        <v>-12.97</v>
      </c>
      <c r="G58">
        <v>-38.51</v>
      </c>
      <c r="H58">
        <v>-3</v>
      </c>
      <c r="I58">
        <v>51</v>
      </c>
      <c r="J58" t="str">
        <f>HYPERLINK("https://climate.onebuilding.org/WMO_Region_3_South_America/BRA_Brazil/BA_Bahia/BRA_BA_Salvador.866780_INMET.zip")</f>
        <v>https://climate.onebuilding.org/WMO_Region_3_South_America/BRA_Brazil/BA_Bahia/BRA_BA_Salvador.866780_INMET.zip</v>
      </c>
    </row>
    <row r="59" spans="1:10" x14ac:dyDescent="0.25">
      <c r="A59" t="s">
        <v>10</v>
      </c>
      <c r="B59" t="s">
        <v>41</v>
      </c>
      <c r="C59" t="s">
        <v>74</v>
      </c>
      <c r="D59">
        <v>866330</v>
      </c>
      <c r="E59" t="s">
        <v>13</v>
      </c>
      <c r="F59">
        <v>-11.01</v>
      </c>
      <c r="G59">
        <v>-44.52</v>
      </c>
      <c r="H59">
        <v>-3</v>
      </c>
      <c r="I59">
        <v>450</v>
      </c>
      <c r="J59" t="str">
        <f>HYPERLINK("https://climate.onebuilding.org/WMO_Region_3_South_America/BRA_Brazil/BA_Bahia/BRA_BA_Santa.Rita.de.Cassia.866330_INMET.zip")</f>
        <v>https://climate.onebuilding.org/WMO_Region_3_South_America/BRA_Brazil/BA_Bahia/BRA_BA_Santa.Rita.de.Cassia.866330_INMET.zip</v>
      </c>
    </row>
    <row r="60" spans="1:10" x14ac:dyDescent="0.25">
      <c r="A60" t="s">
        <v>10</v>
      </c>
      <c r="B60" t="s">
        <v>41</v>
      </c>
      <c r="C60" t="s">
        <v>75</v>
      </c>
      <c r="D60">
        <v>830880</v>
      </c>
      <c r="E60" t="s">
        <v>13</v>
      </c>
      <c r="F60">
        <v>-10.44</v>
      </c>
      <c r="G60">
        <v>-40.15</v>
      </c>
      <c r="H60">
        <v>-3</v>
      </c>
      <c r="I60">
        <v>548</v>
      </c>
      <c r="J60" t="str">
        <f>HYPERLINK("https://climate.onebuilding.org/WMO_Region_3_South_America/BRA_Brazil/BA_Bahia/BRA_BA_Senhor.do.Bonfim.830880_INMET.zip")</f>
        <v>https://climate.onebuilding.org/WMO_Region_3_South_America/BRA_Brazil/BA_Bahia/BRA_BA_Senhor.do.Bonfim.830880_INMET.zip</v>
      </c>
    </row>
    <row r="61" spans="1:10" x14ac:dyDescent="0.25">
      <c r="A61" t="s">
        <v>10</v>
      </c>
      <c r="B61" t="s">
        <v>41</v>
      </c>
      <c r="C61" t="s">
        <v>76</v>
      </c>
      <c r="D61">
        <v>866370</v>
      </c>
      <c r="E61" t="s">
        <v>13</v>
      </c>
      <c r="F61">
        <v>-11.66</v>
      </c>
      <c r="G61">
        <v>-39.020000000000003</v>
      </c>
      <c r="H61">
        <v>-3</v>
      </c>
      <c r="I61">
        <v>339</v>
      </c>
      <c r="J61" t="str">
        <f>HYPERLINK("https://climate.onebuilding.org/WMO_Region_3_South_America/BRA_Brazil/BA_Bahia/BRA_BA_Serrinha.866370_INMET.zip")</f>
        <v>https://climate.onebuilding.org/WMO_Region_3_South_America/BRA_Brazil/BA_Bahia/BRA_BA_Serrinha.866370_INMET.zip</v>
      </c>
    </row>
    <row r="62" spans="1:10" x14ac:dyDescent="0.25">
      <c r="A62" t="s">
        <v>10</v>
      </c>
      <c r="B62" t="s">
        <v>41</v>
      </c>
      <c r="C62" t="s">
        <v>77</v>
      </c>
      <c r="D62">
        <v>819920</v>
      </c>
      <c r="E62" t="s">
        <v>13</v>
      </c>
      <c r="F62">
        <v>-9.83</v>
      </c>
      <c r="G62">
        <v>-39.5</v>
      </c>
      <c r="H62">
        <v>-3</v>
      </c>
      <c r="I62">
        <v>453</v>
      </c>
      <c r="J62" t="str">
        <f>HYPERLINK("https://climate.onebuilding.org/WMO_Region_3_South_America/BRA_Brazil/BA_Bahia/BRA_BA_Uaua.819920_INMET.zip")</f>
        <v>https://climate.onebuilding.org/WMO_Region_3_South_America/BRA_Brazil/BA_Bahia/BRA_BA_Uaua.819920_INMET.zip</v>
      </c>
    </row>
    <row r="63" spans="1:10" x14ac:dyDescent="0.25">
      <c r="A63" t="s">
        <v>10</v>
      </c>
      <c r="B63" t="s">
        <v>41</v>
      </c>
      <c r="C63" t="s">
        <v>78</v>
      </c>
      <c r="D63">
        <v>867240</v>
      </c>
      <c r="E63" t="s">
        <v>13</v>
      </c>
      <c r="F63">
        <v>-15.28</v>
      </c>
      <c r="G63">
        <v>-39.090000000000003</v>
      </c>
      <c r="H63">
        <v>-3</v>
      </c>
      <c r="I63">
        <v>82</v>
      </c>
      <c r="J63" t="str">
        <f>HYPERLINK("https://climate.onebuilding.org/WMO_Region_3_South_America/BRA_Brazil/BA_Bahia/BRA_BA_Una.867240_INMET.zip")</f>
        <v>https://climate.onebuilding.org/WMO_Region_3_South_America/BRA_Brazil/BA_Bahia/BRA_BA_Una.867240_INMET.zip</v>
      </c>
    </row>
    <row r="64" spans="1:10" x14ac:dyDescent="0.25">
      <c r="A64" t="s">
        <v>10</v>
      </c>
      <c r="B64" t="s">
        <v>41</v>
      </c>
      <c r="C64" t="s">
        <v>79</v>
      </c>
      <c r="D64">
        <v>866760</v>
      </c>
      <c r="E64" t="s">
        <v>13</v>
      </c>
      <c r="F64">
        <v>-13.37</v>
      </c>
      <c r="G64">
        <v>-39.07</v>
      </c>
      <c r="H64">
        <v>-3</v>
      </c>
      <c r="I64">
        <v>39</v>
      </c>
      <c r="J64" t="str">
        <f>HYPERLINK("https://climate.onebuilding.org/WMO_Region_3_South_America/BRA_Brazil/BA_Bahia/BRA_BA_Valenca.866760_INMET.zip")</f>
        <v>https://climate.onebuilding.org/WMO_Region_3_South_America/BRA_Brazil/BA_Bahia/BRA_BA_Valenca.866760_INMET.zip</v>
      </c>
    </row>
    <row r="65" spans="1:10" x14ac:dyDescent="0.25">
      <c r="A65" t="s">
        <v>10</v>
      </c>
      <c r="B65" t="s">
        <v>41</v>
      </c>
      <c r="C65" t="s">
        <v>80</v>
      </c>
      <c r="D65">
        <v>866970</v>
      </c>
      <c r="E65" t="s">
        <v>13</v>
      </c>
      <c r="F65">
        <v>-14.87</v>
      </c>
      <c r="G65">
        <v>-40.840000000000003</v>
      </c>
      <c r="H65">
        <v>-3</v>
      </c>
      <c r="I65">
        <v>870</v>
      </c>
      <c r="J65" t="str">
        <f>HYPERLINK("https://climate.onebuilding.org/WMO_Region_3_South_America/BRA_Brazil/BA_Bahia/BRA_BA_Vitoria.da.Conquista-Figueiredo.AP.866970_INMET.zip")</f>
        <v>https://climate.onebuilding.org/WMO_Region_3_South_America/BRA_Brazil/BA_Bahia/BRA_BA_Vitoria.da.Conquista-Figueiredo.AP.866970_INMET.zip</v>
      </c>
    </row>
    <row r="66" spans="1:10" x14ac:dyDescent="0.25">
      <c r="A66" t="s">
        <v>10</v>
      </c>
      <c r="B66" t="s">
        <v>81</v>
      </c>
      <c r="C66" t="s">
        <v>82</v>
      </c>
      <c r="D66">
        <v>817550</v>
      </c>
      <c r="E66" t="s">
        <v>13</v>
      </c>
      <c r="F66">
        <v>-3.12</v>
      </c>
      <c r="G66">
        <v>-40.090000000000003</v>
      </c>
      <c r="H66">
        <v>-3</v>
      </c>
      <c r="I66">
        <v>76</v>
      </c>
      <c r="J66" t="str">
        <f>HYPERLINK("https://climate.onebuilding.org/WMO_Region_3_South_America/BRA_Brazil/CE_Ceara/BRA_CE_Acarau.817550_INMET.zip")</f>
        <v>https://climate.onebuilding.org/WMO_Region_3_South_America/BRA_Brazil/CE_Ceara/BRA_CE_Acarau.817550_INMET.zip</v>
      </c>
    </row>
    <row r="67" spans="1:10" x14ac:dyDescent="0.25">
      <c r="A67" t="s">
        <v>10</v>
      </c>
      <c r="B67" t="s">
        <v>81</v>
      </c>
      <c r="C67" t="s">
        <v>83</v>
      </c>
      <c r="D67">
        <v>819110</v>
      </c>
      <c r="E67" t="s">
        <v>13</v>
      </c>
      <c r="F67">
        <v>-7.3</v>
      </c>
      <c r="G67">
        <v>-39.270000000000003</v>
      </c>
      <c r="H67">
        <v>-3</v>
      </c>
      <c r="I67">
        <v>409</v>
      </c>
      <c r="J67" t="str">
        <f>HYPERLINK("https://climate.onebuilding.org/WMO_Region_3_South_America/BRA_Brazil/CE_Ceara/BRA_CE_Barbalha.819110_INMET.zip")</f>
        <v>https://climate.onebuilding.org/WMO_Region_3_South_America/BRA_Brazil/CE_Ceara/BRA_CE_Barbalha.819110_INMET.zip</v>
      </c>
    </row>
    <row r="68" spans="1:10" x14ac:dyDescent="0.25">
      <c r="A68" t="s">
        <v>10</v>
      </c>
      <c r="B68" t="s">
        <v>81</v>
      </c>
      <c r="C68" t="s">
        <v>84</v>
      </c>
      <c r="D68">
        <v>827770</v>
      </c>
      <c r="E68" t="s">
        <v>13</v>
      </c>
      <c r="F68">
        <v>-7.08</v>
      </c>
      <c r="G68">
        <v>-40.36</v>
      </c>
      <c r="H68">
        <v>-3</v>
      </c>
      <c r="I68">
        <v>572</v>
      </c>
      <c r="J68" t="str">
        <f>HYPERLINK("https://climate.onebuilding.org/WMO_Region_3_South_America/BRA_Brazil/CE_Ceara/BRA_CE_Campos.Sales.827770_INMET.zip")</f>
        <v>https://climate.onebuilding.org/WMO_Region_3_South_America/BRA_Brazil/CE_Ceara/BRA_CE_Campos.Sales.827770_INMET.zip</v>
      </c>
    </row>
    <row r="69" spans="1:10" x14ac:dyDescent="0.25">
      <c r="A69" t="s">
        <v>10</v>
      </c>
      <c r="B69" t="s">
        <v>81</v>
      </c>
      <c r="C69" t="s">
        <v>85</v>
      </c>
      <c r="D69">
        <v>818300</v>
      </c>
      <c r="E69" t="s">
        <v>13</v>
      </c>
      <c r="F69">
        <v>-5.19</v>
      </c>
      <c r="G69">
        <v>-40.67</v>
      </c>
      <c r="H69">
        <v>-3</v>
      </c>
      <c r="I69">
        <v>291</v>
      </c>
      <c r="J69" t="str">
        <f>HYPERLINK("https://climate.onebuilding.org/WMO_Region_3_South_America/BRA_Brazil/CE_Ceara/BRA_CE_Crateus.818300_INMET.zip")</f>
        <v>https://climate.onebuilding.org/WMO_Region_3_South_America/BRA_Brazil/CE_Ceara/BRA_CE_Crateus.818300_INMET.zip</v>
      </c>
    </row>
    <row r="70" spans="1:10" x14ac:dyDescent="0.25">
      <c r="A70" t="s">
        <v>10</v>
      </c>
      <c r="B70" t="s">
        <v>81</v>
      </c>
      <c r="C70" t="s">
        <v>86</v>
      </c>
      <c r="D70">
        <v>817580</v>
      </c>
      <c r="E70" t="s">
        <v>13</v>
      </c>
      <c r="F70">
        <v>-3.8</v>
      </c>
      <c r="G70">
        <v>-38.53</v>
      </c>
      <c r="H70">
        <v>-3</v>
      </c>
      <c r="I70">
        <v>41</v>
      </c>
      <c r="J70" t="str">
        <f>HYPERLINK("https://climate.onebuilding.org/WMO_Region_3_South_America/BRA_Brazil/CE_Ceara/BRA_CE_Fortaleza-Pinto.Martins.Intl.AP.817580_INMET.zip")</f>
        <v>https://climate.onebuilding.org/WMO_Region_3_South_America/BRA_Brazil/CE_Ceara/BRA_CE_Fortaleza-Pinto.Martins.Intl.AP.817580_INMET.zip</v>
      </c>
    </row>
    <row r="71" spans="1:10" x14ac:dyDescent="0.25">
      <c r="A71" t="s">
        <v>10</v>
      </c>
      <c r="B71" t="s">
        <v>81</v>
      </c>
      <c r="C71" t="s">
        <v>87</v>
      </c>
      <c r="D71">
        <v>824870</v>
      </c>
      <c r="E71" t="s">
        <v>13</v>
      </c>
      <c r="F71">
        <v>-4.26</v>
      </c>
      <c r="G71">
        <v>-38.93</v>
      </c>
      <c r="H71">
        <v>-3</v>
      </c>
      <c r="I71">
        <v>38</v>
      </c>
      <c r="J71" t="str">
        <f>HYPERLINK("https://climate.onebuilding.org/WMO_Region_3_South_America/BRA_Brazil/CE_Ceara/BRA_CE_Guaramiranga.824870_INMET.zip")</f>
        <v>https://climate.onebuilding.org/WMO_Region_3_South_America/BRA_Brazil/CE_Ceara/BRA_CE_Guaramiranga.824870_INMET.zip</v>
      </c>
    </row>
    <row r="72" spans="1:10" x14ac:dyDescent="0.25">
      <c r="A72" t="s">
        <v>10</v>
      </c>
      <c r="B72" t="s">
        <v>81</v>
      </c>
      <c r="C72" t="s">
        <v>88</v>
      </c>
      <c r="D72">
        <v>818730</v>
      </c>
      <c r="E72" t="s">
        <v>13</v>
      </c>
      <c r="F72">
        <v>-6.36</v>
      </c>
      <c r="G72">
        <v>-39.299999999999997</v>
      </c>
      <c r="H72">
        <v>-3</v>
      </c>
      <c r="I72">
        <v>233</v>
      </c>
      <c r="J72" t="str">
        <f>HYPERLINK("https://climate.onebuilding.org/WMO_Region_3_South_America/BRA_Brazil/CE_Ceara/BRA_CE_Iguatu.818730_INMET.zip")</f>
        <v>https://climate.onebuilding.org/WMO_Region_3_South_America/BRA_Brazil/CE_Ceara/BRA_CE_Iguatu.818730_INMET.zip</v>
      </c>
    </row>
    <row r="73" spans="1:10" x14ac:dyDescent="0.25">
      <c r="A73" t="s">
        <v>10</v>
      </c>
      <c r="B73" t="s">
        <v>81</v>
      </c>
      <c r="C73" t="s">
        <v>89</v>
      </c>
      <c r="D73">
        <v>817560</v>
      </c>
      <c r="E73" t="s">
        <v>13</v>
      </c>
      <c r="F73">
        <v>-3.48</v>
      </c>
      <c r="G73">
        <v>-39.590000000000003</v>
      </c>
      <c r="H73">
        <v>-3</v>
      </c>
      <c r="I73">
        <v>102</v>
      </c>
      <c r="J73" t="str">
        <f>HYPERLINK("https://climate.onebuilding.org/WMO_Region_3_South_America/BRA_Brazil/CE_Ceara/BRA_CE_Itapipoca.817560_INMET.zip")</f>
        <v>https://climate.onebuilding.org/WMO_Region_3_South_America/BRA_Brazil/CE_Ceara/BRA_CE_Itapipoca.817560_INMET.zip</v>
      </c>
    </row>
    <row r="74" spans="1:10" x14ac:dyDescent="0.25">
      <c r="A74" t="s">
        <v>10</v>
      </c>
      <c r="B74" t="s">
        <v>81</v>
      </c>
      <c r="C74" t="s">
        <v>90</v>
      </c>
      <c r="D74">
        <v>818330</v>
      </c>
      <c r="E74" t="s">
        <v>13</v>
      </c>
      <c r="F74">
        <v>-5.91</v>
      </c>
      <c r="G74">
        <v>-38.630000000000003</v>
      </c>
      <c r="H74">
        <v>-3</v>
      </c>
      <c r="I74">
        <v>184</v>
      </c>
      <c r="J74" t="str">
        <f>HYPERLINK("https://climate.onebuilding.org/WMO_Region_3_South_America/BRA_Brazil/CE_Ceara/BRA_CE_Jaguaribe.818330_INMET.zip")</f>
        <v>https://climate.onebuilding.org/WMO_Region_3_South_America/BRA_Brazil/CE_Ceara/BRA_CE_Jaguaribe.818330_INMET.zip</v>
      </c>
    </row>
    <row r="75" spans="1:10" x14ac:dyDescent="0.25">
      <c r="A75" t="s">
        <v>10</v>
      </c>
      <c r="B75" t="s">
        <v>81</v>
      </c>
      <c r="C75" t="s">
        <v>91</v>
      </c>
      <c r="D75">
        <v>824930</v>
      </c>
      <c r="E75" t="s">
        <v>13</v>
      </c>
      <c r="F75">
        <v>-4.79</v>
      </c>
      <c r="G75">
        <v>-37.78</v>
      </c>
      <c r="H75">
        <v>-3</v>
      </c>
      <c r="I75">
        <v>12</v>
      </c>
      <c r="J75" t="str">
        <f>HYPERLINK("https://climate.onebuilding.org/WMO_Region_3_South_America/BRA_Brazil/CE_Ceara/BRA_CE_Jaguaruana.824930_INMET.zip")</f>
        <v>https://climate.onebuilding.org/WMO_Region_3_South_America/BRA_Brazil/CE_Ceara/BRA_CE_Jaguaruana.824930_INMET.zip</v>
      </c>
    </row>
    <row r="76" spans="1:10" x14ac:dyDescent="0.25">
      <c r="A76" t="s">
        <v>10</v>
      </c>
      <c r="B76" t="s">
        <v>81</v>
      </c>
      <c r="C76" t="s">
        <v>92</v>
      </c>
      <c r="D76">
        <v>825940</v>
      </c>
      <c r="E76" t="s">
        <v>13</v>
      </c>
      <c r="F76">
        <v>-5.1100000000000003</v>
      </c>
      <c r="G76">
        <v>-38.369999999999997</v>
      </c>
      <c r="H76">
        <v>-3</v>
      </c>
      <c r="I76">
        <v>44</v>
      </c>
      <c r="J76" t="str">
        <f>HYPERLINK("https://climate.onebuilding.org/WMO_Region_3_South_America/BRA_Brazil/CE_Ceara/BRA_CE_Morada.Nova.825940_INMET.zip")</f>
        <v>https://climate.onebuilding.org/WMO_Region_3_South_America/BRA_Brazil/CE_Ceara/BRA_CE_Morada.Nova.825940_INMET.zip</v>
      </c>
    </row>
    <row r="77" spans="1:10" x14ac:dyDescent="0.25">
      <c r="A77" t="s">
        <v>10</v>
      </c>
      <c r="B77" t="s">
        <v>81</v>
      </c>
      <c r="C77" t="s">
        <v>93</v>
      </c>
      <c r="D77">
        <v>825860</v>
      </c>
      <c r="E77" t="s">
        <v>13</v>
      </c>
      <c r="F77">
        <v>-5.2</v>
      </c>
      <c r="G77">
        <v>-39.29</v>
      </c>
      <c r="H77">
        <v>-3</v>
      </c>
      <c r="I77">
        <v>80</v>
      </c>
      <c r="J77" t="str">
        <f>HYPERLINK("https://climate.onebuilding.org/WMO_Region_3_South_America/BRA_Brazil/CE_Ceara/BRA_CE_Quixeramobim.825860_INMET.zip")</f>
        <v>https://climate.onebuilding.org/WMO_Region_3_South_America/BRA_Brazil/CE_Ceara/BRA_CE_Quixeramobim.825860_INMET.zip</v>
      </c>
    </row>
    <row r="78" spans="1:10" x14ac:dyDescent="0.25">
      <c r="A78" t="s">
        <v>10</v>
      </c>
      <c r="B78" t="s">
        <v>81</v>
      </c>
      <c r="C78" t="s">
        <v>94</v>
      </c>
      <c r="D78">
        <v>818720</v>
      </c>
      <c r="E78" t="s">
        <v>13</v>
      </c>
      <c r="F78">
        <v>-6.02</v>
      </c>
      <c r="G78">
        <v>-40.28</v>
      </c>
      <c r="H78">
        <v>-3</v>
      </c>
      <c r="I78">
        <v>415</v>
      </c>
      <c r="J78" t="str">
        <f>HYPERLINK("https://climate.onebuilding.org/WMO_Region_3_South_America/BRA_Brazil/CE_Ceara/BRA_CE_Taua.818720_INMET.zip")</f>
        <v>https://climate.onebuilding.org/WMO_Region_3_South_America/BRA_Brazil/CE_Ceara/BRA_CE_Taua.818720_INMET.zip</v>
      </c>
    </row>
    <row r="79" spans="1:10" x14ac:dyDescent="0.25">
      <c r="A79" t="s">
        <v>95</v>
      </c>
      <c r="B79" t="s">
        <v>10</v>
      </c>
      <c r="C79" t="s">
        <v>96</v>
      </c>
      <c r="D79">
        <v>892520</v>
      </c>
      <c r="E79" t="s">
        <v>13</v>
      </c>
      <c r="F79">
        <v>-62.08549</v>
      </c>
      <c r="G79">
        <v>-58.964170000000003</v>
      </c>
      <c r="H79">
        <v>-4</v>
      </c>
      <c r="I79">
        <v>18</v>
      </c>
      <c r="J79" t="str">
        <f>HYPERLINK("https://climate.onebuilding.org/WMO_Region_7_Antarctica/ATA_Antarctica/ATA_BRA_Comandante.Ferraz.Stn-Admiralty.Bay-King.George.Island.892520_INMET.zip")</f>
        <v>https://climate.onebuilding.org/WMO_Region_7_Antarctica/ATA_Antarctica/ATA_BRA_Comandante.Ferraz.Stn-Admiralty.Bay-King.George.Island.892520_INMET.zip</v>
      </c>
    </row>
    <row r="80" spans="1:10" x14ac:dyDescent="0.25">
      <c r="A80" t="s">
        <v>10</v>
      </c>
      <c r="B80" t="s">
        <v>97</v>
      </c>
      <c r="C80" t="s">
        <v>98</v>
      </c>
      <c r="D80">
        <v>867150</v>
      </c>
      <c r="E80" t="s">
        <v>13</v>
      </c>
      <c r="F80">
        <v>-15.78</v>
      </c>
      <c r="G80">
        <v>-47.93</v>
      </c>
      <c r="H80">
        <v>-3</v>
      </c>
      <c r="I80">
        <v>1160</v>
      </c>
      <c r="J80" t="str">
        <f>HYPERLINK("https://climate.onebuilding.org/WMO_Region_3_South_America/BRA_Brazil/DF_Distrito_Federal/BRA_DF_Brasilia.867150_INMET.zip")</f>
        <v>https://climate.onebuilding.org/WMO_Region_3_South_America/BRA_Brazil/DF_Distrito_Federal/BRA_DF_Brasilia.867150_INMET.zip</v>
      </c>
    </row>
    <row r="81" spans="1:10" x14ac:dyDescent="0.25">
      <c r="A81" t="s">
        <v>10</v>
      </c>
      <c r="B81" t="s">
        <v>97</v>
      </c>
      <c r="C81" t="s">
        <v>99</v>
      </c>
      <c r="D81">
        <v>867160</v>
      </c>
      <c r="E81" t="s">
        <v>13</v>
      </c>
      <c r="F81">
        <v>-15.53</v>
      </c>
      <c r="G81">
        <v>-47.56</v>
      </c>
      <c r="H81">
        <v>-3</v>
      </c>
      <c r="I81">
        <v>1200</v>
      </c>
      <c r="J81" t="str">
        <f>HYPERLINK("https://climate.onebuilding.org/WMO_Region_3_South_America/BRA_Brazil/DF_Distrito_Federal/BRA_DF_Planaltina.867160_INMET.zip")</f>
        <v>https://climate.onebuilding.org/WMO_Region_3_South_America/BRA_Brazil/DF_Distrito_Federal/BRA_DF_Planaltina.867160_INMET.zip</v>
      </c>
    </row>
    <row r="82" spans="1:10" x14ac:dyDescent="0.25">
      <c r="A82" t="s">
        <v>10</v>
      </c>
      <c r="B82" t="s">
        <v>100</v>
      </c>
      <c r="C82" t="s">
        <v>101</v>
      </c>
      <c r="D82">
        <v>868280</v>
      </c>
      <c r="E82" t="s">
        <v>13</v>
      </c>
      <c r="F82">
        <v>-20.76</v>
      </c>
      <c r="G82">
        <v>-41.53</v>
      </c>
      <c r="H82">
        <v>-3</v>
      </c>
      <c r="I82">
        <v>138</v>
      </c>
      <c r="J82" t="str">
        <f>HYPERLINK("https://climate.onebuilding.org/WMO_Region_3_South_America/BRA_Brazil/ES_Espirito_Santo/BRA_ES_Alegre.868280_INMET.zip")</f>
        <v>https://climate.onebuilding.org/WMO_Region_3_South_America/BRA_Brazil/ES_Espirito_Santo/BRA_ES_Alegre.868280_INMET.zip</v>
      </c>
    </row>
    <row r="83" spans="1:10" x14ac:dyDescent="0.25">
      <c r="A83" t="s">
        <v>10</v>
      </c>
      <c r="B83" t="s">
        <v>100</v>
      </c>
      <c r="C83" t="s">
        <v>102</v>
      </c>
      <c r="D83">
        <v>868290</v>
      </c>
      <c r="E83" t="s">
        <v>13</v>
      </c>
      <c r="F83">
        <v>-20.64</v>
      </c>
      <c r="G83">
        <v>-40.75</v>
      </c>
      <c r="H83">
        <v>-3</v>
      </c>
      <c r="I83">
        <v>35</v>
      </c>
      <c r="J83" t="str">
        <f>HYPERLINK("https://climate.onebuilding.org/WMO_Region_3_South_America/BRA_Brazil/ES_Espirito_Santo/BRA_ES_Alfredo.Chaves.868290_INMET.zip")</f>
        <v>https://climate.onebuilding.org/WMO_Region_3_South_America/BRA_Brazil/ES_Espirito_Santo/BRA_ES_Alfredo.Chaves.868290_INMET.zip</v>
      </c>
    </row>
    <row r="84" spans="1:10" x14ac:dyDescent="0.25">
      <c r="A84" t="s">
        <v>10</v>
      </c>
      <c r="B84" t="s">
        <v>100</v>
      </c>
      <c r="C84" t="s">
        <v>103</v>
      </c>
      <c r="D84">
        <v>868050</v>
      </c>
      <c r="E84" t="s">
        <v>13</v>
      </c>
      <c r="F84">
        <v>-19.39</v>
      </c>
      <c r="G84">
        <v>-40.07</v>
      </c>
      <c r="H84">
        <v>-3</v>
      </c>
      <c r="I84">
        <v>40</v>
      </c>
      <c r="J84" t="str">
        <f>HYPERLINK("https://climate.onebuilding.org/WMO_Region_3_South_America/BRA_Brazil/ES_Espirito_Santo/BRA_ES_Linhares.868050_INMET.zip")</f>
        <v>https://climate.onebuilding.org/WMO_Region_3_South_America/BRA_Brazil/ES_Espirito_Santo/BRA_ES_Linhares.868050_INMET.zip</v>
      </c>
    </row>
    <row r="85" spans="1:10" x14ac:dyDescent="0.25">
      <c r="A85" t="s">
        <v>10</v>
      </c>
      <c r="B85" t="s">
        <v>100</v>
      </c>
      <c r="C85" t="s">
        <v>104</v>
      </c>
      <c r="D85">
        <v>867850</v>
      </c>
      <c r="E85" t="s">
        <v>13</v>
      </c>
      <c r="F85">
        <v>-18.7</v>
      </c>
      <c r="G85">
        <v>-40.39</v>
      </c>
      <c r="H85">
        <v>-3</v>
      </c>
      <c r="I85">
        <v>154</v>
      </c>
      <c r="J85" t="str">
        <f>HYPERLINK("https://climate.onebuilding.org/WMO_Region_3_South_America/BRA_Brazil/ES_Espirito_Santo/BRA_ES_Nova.Venecia.867850_INMET.zip")</f>
        <v>https://climate.onebuilding.org/WMO_Region_3_South_America/BRA_Brazil/ES_Espirito_Santo/BRA_ES_Nova.Venecia.867850_INMET.zip</v>
      </c>
    </row>
    <row r="86" spans="1:10" x14ac:dyDescent="0.25">
      <c r="A86" t="s">
        <v>10</v>
      </c>
      <c r="B86" t="s">
        <v>100</v>
      </c>
      <c r="C86" t="s">
        <v>105</v>
      </c>
      <c r="D86">
        <v>868530</v>
      </c>
      <c r="E86" t="s">
        <v>13</v>
      </c>
      <c r="F86">
        <v>-21.1</v>
      </c>
      <c r="G86">
        <v>-41.04</v>
      </c>
      <c r="H86">
        <v>-3</v>
      </c>
      <c r="I86">
        <v>80</v>
      </c>
      <c r="J86" t="str">
        <f>HYPERLINK("https://climate.onebuilding.org/WMO_Region_3_South_America/BRA_Brazil/ES_Espirito_Santo/BRA_ES_Presidente.Kennedy.868530_INMET.zip")</f>
        <v>https://climate.onebuilding.org/WMO_Region_3_South_America/BRA_Brazil/ES_Espirito_Santo/BRA_ES_Presidente.Kennedy.868530_INMET.zip</v>
      </c>
    </row>
    <row r="87" spans="1:10" x14ac:dyDescent="0.25">
      <c r="A87" t="s">
        <v>10</v>
      </c>
      <c r="B87" t="s">
        <v>100</v>
      </c>
      <c r="C87" t="s">
        <v>106</v>
      </c>
      <c r="D87">
        <v>868040</v>
      </c>
      <c r="E87" t="s">
        <v>13</v>
      </c>
      <c r="F87">
        <v>-19.989999999999998</v>
      </c>
      <c r="G87">
        <v>-40.58</v>
      </c>
      <c r="H87">
        <v>-3</v>
      </c>
      <c r="I87">
        <v>998</v>
      </c>
      <c r="J87" t="str">
        <f>HYPERLINK("https://climate.onebuilding.org/WMO_Region_3_South_America/BRA_Brazil/ES_Espirito_Santo/BRA_ES_Santa.Teresa.868040_INMET.zip")</f>
        <v>https://climate.onebuilding.org/WMO_Region_3_South_America/BRA_Brazil/ES_Espirito_Santo/BRA_ES_Santa.Teresa.868040_INMET.zip</v>
      </c>
    </row>
    <row r="88" spans="1:10" x14ac:dyDescent="0.25">
      <c r="A88" t="s">
        <v>10</v>
      </c>
      <c r="B88" t="s">
        <v>100</v>
      </c>
      <c r="C88" t="s">
        <v>107</v>
      </c>
      <c r="D88">
        <v>867860</v>
      </c>
      <c r="E88" t="s">
        <v>13</v>
      </c>
      <c r="F88">
        <v>-18.72</v>
      </c>
      <c r="G88">
        <v>-39.86</v>
      </c>
      <c r="H88">
        <v>-3</v>
      </c>
      <c r="I88">
        <v>39</v>
      </c>
      <c r="J88" t="str">
        <f>HYPERLINK("https://climate.onebuilding.org/WMO_Region_3_South_America/BRA_Brazil/ES_Espirito_Santo/BRA_ES_Sao.Mateus.867860_INMET.zip")</f>
        <v>https://climate.onebuilding.org/WMO_Region_3_South_America/BRA_Brazil/ES_Espirito_Santo/BRA_ES_Sao.Mateus.867860_INMET.zip</v>
      </c>
    </row>
    <row r="89" spans="1:10" x14ac:dyDescent="0.25">
      <c r="A89" t="s">
        <v>10</v>
      </c>
      <c r="B89" t="s">
        <v>100</v>
      </c>
      <c r="C89" t="s">
        <v>108</v>
      </c>
      <c r="D89">
        <v>868300</v>
      </c>
      <c r="E89" t="s">
        <v>13</v>
      </c>
      <c r="F89">
        <v>-20.32</v>
      </c>
      <c r="G89">
        <v>-40.340000000000003</v>
      </c>
      <c r="H89">
        <v>-3</v>
      </c>
      <c r="I89">
        <v>9</v>
      </c>
      <c r="J89" t="str">
        <f>HYPERLINK("https://climate.onebuilding.org/WMO_Region_3_South_America/BRA_Brazil/ES_Espirito_Santo/BRA_ES_Vitoria.868300_INMET.zip")</f>
        <v>https://climate.onebuilding.org/WMO_Region_3_South_America/BRA_Brazil/ES_Espirito_Santo/BRA_ES_Vitoria.868300_INMET.zip</v>
      </c>
    </row>
    <row r="90" spans="1:10" x14ac:dyDescent="0.25">
      <c r="A90" t="s">
        <v>10</v>
      </c>
      <c r="B90" t="s">
        <v>109</v>
      </c>
      <c r="C90" t="s">
        <v>110</v>
      </c>
      <c r="D90">
        <v>866910</v>
      </c>
      <c r="E90" t="s">
        <v>13</v>
      </c>
      <c r="F90">
        <v>-14.13</v>
      </c>
      <c r="G90">
        <v>-47.51</v>
      </c>
      <c r="H90">
        <v>-3</v>
      </c>
      <c r="I90">
        <v>1260</v>
      </c>
      <c r="J90" t="str">
        <f>HYPERLINK("https://climate.onebuilding.org/WMO_Region_3_South_America/BRA_Brazil/GO_Goias/BRA_GO_Alto.Paraiso.de.Goias.866910_INMET.zip")</f>
        <v>https://climate.onebuilding.org/WMO_Region_3_South_America/BRA_Brazil/GO_Goias/BRA_GO_Alto.Paraiso.de.Goias.866910_INMET.zip</v>
      </c>
    </row>
    <row r="91" spans="1:10" x14ac:dyDescent="0.25">
      <c r="A91" t="s">
        <v>10</v>
      </c>
      <c r="B91" t="s">
        <v>109</v>
      </c>
      <c r="C91" t="s">
        <v>111</v>
      </c>
      <c r="D91">
        <v>833740</v>
      </c>
      <c r="E91" t="s">
        <v>13</v>
      </c>
      <c r="F91">
        <v>-15.9</v>
      </c>
      <c r="G91">
        <v>-52.25</v>
      </c>
      <c r="H91">
        <v>-3</v>
      </c>
      <c r="I91">
        <v>347</v>
      </c>
      <c r="J91" t="str">
        <f>HYPERLINK("https://climate.onebuilding.org/WMO_Region_3_South_America/BRA_Brazil/GO_Goias/BRA_GO_Aragarcas.833740_INMET.zip")</f>
        <v>https://climate.onebuilding.org/WMO_Region_3_South_America/BRA_Brazil/GO_Goias/BRA_GO_Aragarcas.833740_INMET.zip</v>
      </c>
    </row>
    <row r="92" spans="1:10" x14ac:dyDescent="0.25">
      <c r="A92" t="s">
        <v>10</v>
      </c>
      <c r="B92" t="s">
        <v>109</v>
      </c>
      <c r="C92" t="s">
        <v>112</v>
      </c>
      <c r="D92">
        <v>867300</v>
      </c>
      <c r="E92" t="s">
        <v>13</v>
      </c>
      <c r="F92">
        <v>-16.96</v>
      </c>
      <c r="G92">
        <v>-51.81</v>
      </c>
      <c r="H92">
        <v>-3</v>
      </c>
      <c r="I92">
        <v>737</v>
      </c>
      <c r="J92" t="str">
        <f>HYPERLINK("https://climate.onebuilding.org/WMO_Region_3_South_America/BRA_Brazil/GO_Goias/BRA_GO_Caiaponia.867300_INMET.zip")</f>
        <v>https://climate.onebuilding.org/WMO_Region_3_South_America/BRA_Brazil/GO_Goias/BRA_GO_Caiaponia.867300_INMET.zip</v>
      </c>
    </row>
    <row r="93" spans="1:10" x14ac:dyDescent="0.25">
      <c r="A93" t="s">
        <v>10</v>
      </c>
      <c r="B93" t="s">
        <v>109</v>
      </c>
      <c r="C93" t="s">
        <v>113</v>
      </c>
      <c r="D93">
        <v>867770</v>
      </c>
      <c r="E93" t="s">
        <v>13</v>
      </c>
      <c r="F93">
        <v>-18.16</v>
      </c>
      <c r="G93">
        <v>-47.93</v>
      </c>
      <c r="H93">
        <v>-3</v>
      </c>
      <c r="I93">
        <v>890</v>
      </c>
      <c r="J93" t="str">
        <f>HYPERLINK("https://climate.onebuilding.org/WMO_Region_3_South_America/BRA_Brazil/GO_Goias/BRA_GO_Catalao.867770_INMET.zip")</f>
        <v>https://climate.onebuilding.org/WMO_Region_3_South_America/BRA_Brazil/GO_Goias/BRA_GO_Catalao.867770_INMET.zip</v>
      </c>
    </row>
    <row r="94" spans="1:10" x14ac:dyDescent="0.25">
      <c r="A94" t="s">
        <v>10</v>
      </c>
      <c r="B94" t="s">
        <v>109</v>
      </c>
      <c r="C94" t="s">
        <v>114</v>
      </c>
      <c r="D94">
        <v>867370</v>
      </c>
      <c r="E94" t="s">
        <v>13</v>
      </c>
      <c r="F94">
        <v>-16.79</v>
      </c>
      <c r="G94">
        <v>-47.61</v>
      </c>
      <c r="H94">
        <v>-3</v>
      </c>
      <c r="I94">
        <v>1202</v>
      </c>
      <c r="J94" t="str">
        <f>HYPERLINK("https://climate.onebuilding.org/WMO_Region_3_South_America/BRA_Brazil/GO_Goias/BRA_GO_Cristalina.867370_INMET.zip")</f>
        <v>https://climate.onebuilding.org/WMO_Region_3_South_America/BRA_Brazil/GO_Goias/BRA_GO_Cristalina.867370_INMET.zip</v>
      </c>
    </row>
    <row r="95" spans="1:10" x14ac:dyDescent="0.25">
      <c r="A95" t="s">
        <v>10</v>
      </c>
      <c r="B95" t="s">
        <v>109</v>
      </c>
      <c r="C95" t="s">
        <v>115</v>
      </c>
      <c r="D95">
        <v>867130</v>
      </c>
      <c r="E95" t="s">
        <v>13</v>
      </c>
      <c r="F95">
        <v>-15.32</v>
      </c>
      <c r="G95">
        <v>-49.12</v>
      </c>
      <c r="H95">
        <v>-3</v>
      </c>
      <c r="I95">
        <v>667</v>
      </c>
      <c r="J95" t="str">
        <f>HYPERLINK("https://climate.onebuilding.org/WMO_Region_3_South_America/BRA_Brazil/GO_Goias/BRA_GO_Goianesia.867130_INMET.zip")</f>
        <v>https://climate.onebuilding.org/WMO_Region_3_South_America/BRA_Brazil/GO_Goias/BRA_GO_Goianesia.867130_INMET.zip</v>
      </c>
    </row>
    <row r="96" spans="1:10" x14ac:dyDescent="0.25">
      <c r="A96" t="s">
        <v>10</v>
      </c>
      <c r="B96" t="s">
        <v>109</v>
      </c>
      <c r="C96" t="s">
        <v>116</v>
      </c>
      <c r="D96">
        <v>834230</v>
      </c>
      <c r="E96" t="s">
        <v>13</v>
      </c>
      <c r="F96">
        <v>-15.37</v>
      </c>
      <c r="G96">
        <v>-48.78</v>
      </c>
      <c r="H96">
        <v>-3</v>
      </c>
      <c r="I96">
        <v>770</v>
      </c>
      <c r="J96" t="str">
        <f>HYPERLINK("https://climate.onebuilding.org/WMO_Region_3_South_America/BRA_Brazil/GO_Goias/BRA_GO_Goiania.834230_INMET.zip")</f>
        <v>https://climate.onebuilding.org/WMO_Region_3_South_America/BRA_Brazil/GO_Goias/BRA_GO_Goiania.834230_INMET.zip</v>
      </c>
    </row>
    <row r="97" spans="1:10" x14ac:dyDescent="0.25">
      <c r="A97" t="s">
        <v>10</v>
      </c>
      <c r="B97" t="s">
        <v>109</v>
      </c>
      <c r="C97" t="s">
        <v>117</v>
      </c>
      <c r="D97">
        <v>867120</v>
      </c>
      <c r="E97" t="s">
        <v>13</v>
      </c>
      <c r="F97">
        <v>-15.93</v>
      </c>
      <c r="G97">
        <v>-50.14</v>
      </c>
      <c r="H97">
        <v>-3</v>
      </c>
      <c r="I97">
        <v>512</v>
      </c>
      <c r="J97" t="str">
        <f>HYPERLINK("https://climate.onebuilding.org/WMO_Region_3_South_America/BRA_Brazil/GO_Goias/BRA_GO_Goias.867120_INMET.zip")</f>
        <v>https://climate.onebuilding.org/WMO_Region_3_South_America/BRA_Brazil/GO_Goias/BRA_GO_Goias.867120_INMET.zip</v>
      </c>
    </row>
    <row r="98" spans="1:10" x14ac:dyDescent="0.25">
      <c r="A98" t="s">
        <v>10</v>
      </c>
      <c r="B98" t="s">
        <v>109</v>
      </c>
      <c r="C98" t="s">
        <v>118</v>
      </c>
      <c r="D98">
        <v>866890</v>
      </c>
      <c r="E98" t="s">
        <v>13</v>
      </c>
      <c r="F98">
        <v>-14.95</v>
      </c>
      <c r="G98">
        <v>-49.55</v>
      </c>
      <c r="H98">
        <v>-3</v>
      </c>
      <c r="I98">
        <v>522</v>
      </c>
      <c r="J98" t="str">
        <f>HYPERLINK("https://climate.onebuilding.org/WMO_Region_3_South_America/BRA_Brazil/GO_Goias/BRA_GO_Itapaci.866890_INMET.zip")</f>
        <v>https://climate.onebuilding.org/WMO_Region_3_South_America/BRA_Brazil/GO_Goias/BRA_GO_Itapaci.866890_INMET.zip</v>
      </c>
    </row>
    <row r="99" spans="1:10" x14ac:dyDescent="0.25">
      <c r="A99" t="s">
        <v>10</v>
      </c>
      <c r="B99" t="s">
        <v>109</v>
      </c>
      <c r="C99" t="s">
        <v>119</v>
      </c>
      <c r="D99">
        <v>867740</v>
      </c>
      <c r="E99" t="s">
        <v>13</v>
      </c>
      <c r="F99">
        <v>-18.41</v>
      </c>
      <c r="G99">
        <v>-49.19</v>
      </c>
      <c r="H99">
        <v>-3</v>
      </c>
      <c r="I99">
        <v>488</v>
      </c>
      <c r="J99" t="str">
        <f>HYPERLINK("https://climate.onebuilding.org/WMO_Region_3_South_America/BRA_Brazil/GO_Goias/BRA_GO_Itumbiara.867740_INMET.zip")</f>
        <v>https://climate.onebuilding.org/WMO_Region_3_South_America/BRA_Brazil/GO_Goias/BRA_GO_Itumbiara.867740_INMET.zip</v>
      </c>
    </row>
    <row r="100" spans="1:10" x14ac:dyDescent="0.25">
      <c r="A100" t="s">
        <v>10</v>
      </c>
      <c r="B100" t="s">
        <v>109</v>
      </c>
      <c r="C100" t="s">
        <v>120</v>
      </c>
      <c r="D100">
        <v>867520</v>
      </c>
      <c r="E100" t="s">
        <v>13</v>
      </c>
      <c r="F100">
        <v>-17.88</v>
      </c>
      <c r="G100">
        <v>-51.71</v>
      </c>
      <c r="H100">
        <v>-3</v>
      </c>
      <c r="I100">
        <v>582</v>
      </c>
      <c r="J100" t="str">
        <f>HYPERLINK("https://climate.onebuilding.org/WMO_Region_3_South_America/BRA_Brazil/GO_Goias/BRA_GO_Jatai.867520_INMET.zip")</f>
        <v>https://climate.onebuilding.org/WMO_Region_3_South_America/BRA_Brazil/GO_Goias/BRA_GO_Jatai.867520_INMET.zip</v>
      </c>
    </row>
    <row r="101" spans="1:10" x14ac:dyDescent="0.25">
      <c r="A101" t="s">
        <v>10</v>
      </c>
      <c r="B101" t="s">
        <v>109</v>
      </c>
      <c r="C101" t="s">
        <v>121</v>
      </c>
      <c r="D101">
        <v>867360</v>
      </c>
      <c r="E101" t="s">
        <v>13</v>
      </c>
      <c r="F101">
        <v>-16.25</v>
      </c>
      <c r="G101">
        <v>-47.95</v>
      </c>
      <c r="H101">
        <v>-3</v>
      </c>
      <c r="I101">
        <v>958</v>
      </c>
      <c r="J101" t="str">
        <f>HYPERLINK("https://climate.onebuilding.org/WMO_Region_3_South_America/BRA_Brazil/GO_Goias/BRA_GO_Luziania.867360_INMET.zip")</f>
        <v>https://climate.onebuilding.org/WMO_Region_3_South_America/BRA_Brazil/GO_Goias/BRA_GO_Luziania.867360_INMET.zip</v>
      </c>
    </row>
    <row r="102" spans="1:10" x14ac:dyDescent="0.25">
      <c r="A102" t="s">
        <v>10</v>
      </c>
      <c r="B102" t="s">
        <v>109</v>
      </c>
      <c r="C102" t="s">
        <v>122</v>
      </c>
      <c r="D102">
        <v>867510</v>
      </c>
      <c r="E102" t="s">
        <v>13</v>
      </c>
      <c r="F102">
        <v>-17.57</v>
      </c>
      <c r="G102">
        <v>-52.6</v>
      </c>
      <c r="H102">
        <v>-3</v>
      </c>
      <c r="I102">
        <v>706</v>
      </c>
      <c r="J102" t="str">
        <f>HYPERLINK("https://climate.onebuilding.org/WMO_Region_3_South_America/BRA_Brazil/GO_Goias/BRA_GO_Mineiros.867510_INMET.zip")</f>
        <v>https://climate.onebuilding.org/WMO_Region_3_South_America/BRA_Brazil/GO_Goias/BRA_GO_Mineiros.867510_INMET.zip</v>
      </c>
    </row>
    <row r="103" spans="1:10" x14ac:dyDescent="0.25">
      <c r="A103" t="s">
        <v>10</v>
      </c>
      <c r="B103" t="s">
        <v>109</v>
      </c>
      <c r="C103" t="s">
        <v>123</v>
      </c>
      <c r="D103">
        <v>866700</v>
      </c>
      <c r="E103" t="s">
        <v>13</v>
      </c>
      <c r="F103">
        <v>-13.5</v>
      </c>
      <c r="G103">
        <v>-46.89</v>
      </c>
      <c r="H103">
        <v>-3</v>
      </c>
      <c r="I103">
        <v>1253</v>
      </c>
      <c r="J103" t="str">
        <f>HYPERLINK("https://climate.onebuilding.org/WMO_Region_3_South_America/BRA_Brazil/GO_Goias/BRA_GO_Monte.Alegre.de.Goias.866700_INMET.zip")</f>
        <v>https://climate.onebuilding.org/WMO_Region_3_South_America/BRA_Brazil/GO_Goias/BRA_GO_Monte.Alegre.de.Goias.866700_INMET.zip</v>
      </c>
    </row>
    <row r="104" spans="1:10" x14ac:dyDescent="0.25">
      <c r="A104" t="s">
        <v>10</v>
      </c>
      <c r="B104" t="s">
        <v>109</v>
      </c>
      <c r="C104" t="s">
        <v>124</v>
      </c>
      <c r="D104">
        <v>867550</v>
      </c>
      <c r="E104" t="s">
        <v>13</v>
      </c>
      <c r="F104">
        <v>-17.73</v>
      </c>
      <c r="G104">
        <v>-49.1</v>
      </c>
      <c r="H104">
        <v>-3</v>
      </c>
      <c r="I104">
        <v>771</v>
      </c>
      <c r="J104" t="str">
        <f>HYPERLINK("https://climate.onebuilding.org/WMO_Region_3_South_America/BRA_Brazil/GO_Goias/BRA_GO_Morrinhos.867550_INMET.zip")</f>
        <v>https://climate.onebuilding.org/WMO_Region_3_South_America/BRA_Brazil/GO_Goias/BRA_GO_Morrinhos.867550_INMET.zip</v>
      </c>
    </row>
    <row r="105" spans="1:10" x14ac:dyDescent="0.25">
      <c r="A105" t="s">
        <v>10</v>
      </c>
      <c r="B105" t="s">
        <v>109</v>
      </c>
      <c r="C105" t="s">
        <v>125</v>
      </c>
      <c r="D105">
        <v>866900</v>
      </c>
      <c r="E105" t="s">
        <v>13</v>
      </c>
      <c r="F105">
        <v>-14.47</v>
      </c>
      <c r="G105">
        <v>-48.46</v>
      </c>
      <c r="H105">
        <v>-3</v>
      </c>
      <c r="I105">
        <v>583</v>
      </c>
      <c r="J105" t="str">
        <f>HYPERLINK("https://climate.onebuilding.org/WMO_Region_3_South_America/BRA_Brazil/GO_Goias/BRA_GO_Niquelandia.866900_INMET.zip")</f>
        <v>https://climate.onebuilding.org/WMO_Region_3_South_America/BRA_Brazil/GO_Goias/BRA_GO_Niquelandia.866900_INMET.zip</v>
      </c>
    </row>
    <row r="106" spans="1:10" x14ac:dyDescent="0.25">
      <c r="A106" t="s">
        <v>10</v>
      </c>
      <c r="B106" t="s">
        <v>109</v>
      </c>
      <c r="C106" t="s">
        <v>126</v>
      </c>
      <c r="D106">
        <v>867320</v>
      </c>
      <c r="E106" t="s">
        <v>13</v>
      </c>
      <c r="F106">
        <v>-16.96</v>
      </c>
      <c r="G106">
        <v>-50.43</v>
      </c>
      <c r="H106">
        <v>-3</v>
      </c>
      <c r="I106">
        <v>678</v>
      </c>
      <c r="J106" t="str">
        <f>HYPERLINK("https://climate.onebuilding.org/WMO_Region_3_South_America/BRA_Brazil/GO_Goias/BRA_GO_Parauna.867320_INMET.zip")</f>
        <v>https://climate.onebuilding.org/WMO_Region_3_South_America/BRA_Brazil/GO_Goias/BRA_GO_Parauna.867320_INMET.zip</v>
      </c>
    </row>
    <row r="107" spans="1:10" x14ac:dyDescent="0.25">
      <c r="A107" t="s">
        <v>10</v>
      </c>
      <c r="B107" t="s">
        <v>109</v>
      </c>
      <c r="C107" t="s">
        <v>127</v>
      </c>
      <c r="D107">
        <v>867560</v>
      </c>
      <c r="E107" t="s">
        <v>13</v>
      </c>
      <c r="F107">
        <v>-17.309999999999999</v>
      </c>
      <c r="G107">
        <v>-48.28</v>
      </c>
      <c r="H107">
        <v>-3</v>
      </c>
      <c r="I107">
        <v>752</v>
      </c>
      <c r="J107" t="str">
        <f>HYPERLINK("https://climate.onebuilding.org/WMO_Region_3_South_America/BRA_Brazil/GO_Goias/BRA_GO_Pires.do.Rio.867560_INMET.zip")</f>
        <v>https://climate.onebuilding.org/WMO_Region_3_South_America/BRA_Brazil/GO_Goias/BRA_GO_Pires.do.Rio.867560_INMET.zip</v>
      </c>
    </row>
    <row r="108" spans="1:10" x14ac:dyDescent="0.25">
      <c r="A108" t="s">
        <v>10</v>
      </c>
      <c r="B108" t="s">
        <v>109</v>
      </c>
      <c r="C108" t="s">
        <v>128</v>
      </c>
      <c r="D108">
        <v>866920</v>
      </c>
      <c r="E108" t="s">
        <v>13</v>
      </c>
      <c r="F108">
        <v>-14.09</v>
      </c>
      <c r="G108">
        <v>-46.37</v>
      </c>
      <c r="H108">
        <v>-3</v>
      </c>
      <c r="I108">
        <v>834</v>
      </c>
      <c r="J108" t="str">
        <f>HYPERLINK("https://climate.onebuilding.org/WMO_Region_3_South_America/BRA_Brazil/GO_Goias/BRA_GO_Posse.866920_INMET.zip")</f>
        <v>https://climate.onebuilding.org/WMO_Region_3_South_America/BRA_Brazil/GO_Goias/BRA_GO_Posse.866920_INMET.zip</v>
      </c>
    </row>
    <row r="109" spans="1:10" x14ac:dyDescent="0.25">
      <c r="A109" t="s">
        <v>10</v>
      </c>
      <c r="B109" t="s">
        <v>109</v>
      </c>
      <c r="C109" t="s">
        <v>129</v>
      </c>
      <c r="D109">
        <v>867530</v>
      </c>
      <c r="E109" t="s">
        <v>13</v>
      </c>
      <c r="F109">
        <v>-17.8</v>
      </c>
      <c r="G109">
        <v>-50.93</v>
      </c>
      <c r="H109">
        <v>-3</v>
      </c>
      <c r="I109">
        <v>782</v>
      </c>
      <c r="J109" t="str">
        <f>HYPERLINK("https://climate.onebuilding.org/WMO_Region_3_South_America/BRA_Brazil/GO_Goias/BRA_GO_Rio.Verde.867530_INMET.zip")</f>
        <v>https://climate.onebuilding.org/WMO_Region_3_South_America/BRA_Brazil/GO_Goias/BRA_GO_Rio.Verde.867530_INMET.zip</v>
      </c>
    </row>
    <row r="110" spans="1:10" x14ac:dyDescent="0.25">
      <c r="A110" t="s">
        <v>10</v>
      </c>
      <c r="B110" t="s">
        <v>109</v>
      </c>
      <c r="C110" t="s">
        <v>130</v>
      </c>
      <c r="D110">
        <v>867730</v>
      </c>
      <c r="E110" t="s">
        <v>13</v>
      </c>
      <c r="F110">
        <v>-18.989999999999998</v>
      </c>
      <c r="G110">
        <v>-50.54</v>
      </c>
      <c r="H110">
        <v>-3</v>
      </c>
      <c r="I110">
        <v>489</v>
      </c>
      <c r="J110" t="str">
        <f>HYPERLINK("https://climate.onebuilding.org/WMO_Region_3_South_America/BRA_Brazil/GO_Goias/BRA_GO_Sao.Simao.867730_INMET.zip")</f>
        <v>https://climate.onebuilding.org/WMO_Region_3_South_America/BRA_Brazil/GO_Goias/BRA_GO_Sao.Simao.867730_INMET.zip</v>
      </c>
    </row>
    <row r="111" spans="1:10" x14ac:dyDescent="0.25">
      <c r="A111" t="s">
        <v>10</v>
      </c>
      <c r="B111" t="s">
        <v>131</v>
      </c>
      <c r="C111" t="s">
        <v>132</v>
      </c>
      <c r="D111">
        <v>829700</v>
      </c>
      <c r="E111" t="s">
        <v>13</v>
      </c>
      <c r="F111">
        <v>-9.11</v>
      </c>
      <c r="G111">
        <v>-45.93</v>
      </c>
      <c r="H111">
        <v>-3</v>
      </c>
      <c r="I111">
        <v>281</v>
      </c>
      <c r="J111" t="str">
        <f>HYPERLINK("https://climate.onebuilding.org/WMO_Region_3_South_America/BRA_Brazil/MA_Maranhao/BRA_MA_Alto.Parnaiba.829700_INMET.zip")</f>
        <v>https://climate.onebuilding.org/WMO_Region_3_South_America/BRA_Brazil/MA_Maranhao/BRA_MA_Alto.Parnaiba.829700_INMET.zip</v>
      </c>
    </row>
    <row r="112" spans="1:10" x14ac:dyDescent="0.25">
      <c r="A112" t="s">
        <v>10</v>
      </c>
      <c r="B112" t="s">
        <v>131</v>
      </c>
      <c r="C112" t="s">
        <v>133</v>
      </c>
      <c r="D112">
        <v>817900</v>
      </c>
      <c r="E112" t="s">
        <v>13</v>
      </c>
      <c r="F112">
        <v>-4.24</v>
      </c>
      <c r="G112">
        <v>-44.8</v>
      </c>
      <c r="H112">
        <v>-3</v>
      </c>
      <c r="I112">
        <v>28</v>
      </c>
      <c r="J112" t="str">
        <f>HYPERLINK("https://climate.onebuilding.org/WMO_Region_3_South_America/BRA_Brazil/MA_Maranhao/BRA_MA_Bacabal.817900_INMET.zip")</f>
        <v>https://climate.onebuilding.org/WMO_Region_3_South_America/BRA_Brazil/MA_Maranhao/BRA_MA_Bacabal.817900_INMET.zip</v>
      </c>
    </row>
    <row r="113" spans="1:10" x14ac:dyDescent="0.25">
      <c r="A113" t="s">
        <v>10</v>
      </c>
      <c r="B113" t="s">
        <v>131</v>
      </c>
      <c r="C113" t="s">
        <v>134</v>
      </c>
      <c r="D113">
        <v>819030</v>
      </c>
      <c r="E113" t="s">
        <v>13</v>
      </c>
      <c r="F113">
        <v>-7.46</v>
      </c>
      <c r="G113">
        <v>-46.03</v>
      </c>
      <c r="H113">
        <v>-3</v>
      </c>
      <c r="I113">
        <v>254</v>
      </c>
      <c r="J113" t="str">
        <f>HYPERLINK("https://climate.onebuilding.org/WMO_Region_3_South_America/BRA_Brazil/MA_Maranhao/BRA_MA_Balsas.819030_INMET.zip")</f>
        <v>https://climate.onebuilding.org/WMO_Region_3_South_America/BRA_Brazil/MA_Maranhao/BRA_MA_Balsas.819030_INMET.zip</v>
      </c>
    </row>
    <row r="114" spans="1:10" x14ac:dyDescent="0.25">
      <c r="A114" t="s">
        <v>10</v>
      </c>
      <c r="B114" t="s">
        <v>131</v>
      </c>
      <c r="C114" t="s">
        <v>135</v>
      </c>
      <c r="D114">
        <v>818250</v>
      </c>
      <c r="E114" t="s">
        <v>13</v>
      </c>
      <c r="F114">
        <v>-5.51</v>
      </c>
      <c r="G114">
        <v>-45.24</v>
      </c>
      <c r="H114">
        <v>-3</v>
      </c>
      <c r="I114">
        <v>153</v>
      </c>
      <c r="J114" t="str">
        <f>HYPERLINK("https://climate.onebuilding.org/WMO_Region_3_South_America/BRA_Brazil/MA_Maranhao/BRA_MA_Barra.do.Corda.818250_INMET.zip")</f>
        <v>https://climate.onebuilding.org/WMO_Region_3_South_America/BRA_Brazil/MA_Maranhao/BRA_MA_Barra.do.Corda.818250_INMET.zip</v>
      </c>
    </row>
    <row r="115" spans="1:10" x14ac:dyDescent="0.25">
      <c r="A115" t="s">
        <v>10</v>
      </c>
      <c r="B115" t="s">
        <v>131</v>
      </c>
      <c r="C115" t="s">
        <v>136</v>
      </c>
      <c r="D115">
        <v>817880</v>
      </c>
      <c r="E115" t="s">
        <v>13</v>
      </c>
      <c r="F115">
        <v>-4.32</v>
      </c>
      <c r="G115">
        <v>-46.45</v>
      </c>
      <c r="H115">
        <v>-3</v>
      </c>
      <c r="I115">
        <v>175</v>
      </c>
      <c r="J115" t="str">
        <f>HYPERLINK("https://climate.onebuilding.org/WMO_Region_3_South_America/BRA_Brazil/MA_Maranhao/BRA_MA_Buriticupu.817880_INMET.zip")</f>
        <v>https://climate.onebuilding.org/WMO_Region_3_South_America/BRA_Brazil/MA_Maranhao/BRA_MA_Buriticupu.817880_INMET.zip</v>
      </c>
    </row>
    <row r="116" spans="1:10" x14ac:dyDescent="0.25">
      <c r="A116" t="s">
        <v>10</v>
      </c>
      <c r="B116" t="s">
        <v>131</v>
      </c>
      <c r="C116" t="s">
        <v>137</v>
      </c>
      <c r="D116">
        <v>819010</v>
      </c>
      <c r="E116" t="s">
        <v>13</v>
      </c>
      <c r="F116">
        <v>-7.34</v>
      </c>
      <c r="G116">
        <v>-47.46</v>
      </c>
      <c r="H116">
        <v>-3</v>
      </c>
      <c r="I116">
        <v>192</v>
      </c>
      <c r="J116" t="str">
        <f>HYPERLINK("https://climate.onebuilding.org/WMO_Region_3_South_America/BRA_Brazil/MA_Maranhao/BRA_MA_Carolina.819010_INMET.zip")</f>
        <v>https://climate.onebuilding.org/WMO_Region_3_South_America/BRA_Brazil/MA_Maranhao/BRA_MA_Carolina.819010_INMET.zip</v>
      </c>
    </row>
    <row r="117" spans="1:10" x14ac:dyDescent="0.25">
      <c r="A117" t="s">
        <v>10</v>
      </c>
      <c r="B117" t="s">
        <v>131</v>
      </c>
      <c r="C117" t="s">
        <v>138</v>
      </c>
      <c r="D117">
        <v>817920</v>
      </c>
      <c r="E117" t="s">
        <v>13</v>
      </c>
      <c r="F117">
        <v>-4.82</v>
      </c>
      <c r="G117">
        <v>-43.34</v>
      </c>
      <c r="H117">
        <v>-3</v>
      </c>
      <c r="I117">
        <v>76</v>
      </c>
      <c r="J117" t="str">
        <f>HYPERLINK("https://climate.onebuilding.org/WMO_Region_3_South_America/BRA_Brazil/MA_Maranhao/BRA_MA_Caxias.817920_INMET.zip")</f>
        <v>https://climate.onebuilding.org/WMO_Region_3_South_America/BRA_Brazil/MA_Maranhao/BRA_MA_Caxias.817920_INMET.zip</v>
      </c>
    </row>
    <row r="118" spans="1:10" x14ac:dyDescent="0.25">
      <c r="A118" t="s">
        <v>10</v>
      </c>
      <c r="B118" t="s">
        <v>131</v>
      </c>
      <c r="C118" t="s">
        <v>139</v>
      </c>
      <c r="D118">
        <v>817490</v>
      </c>
      <c r="E118" t="s">
        <v>13</v>
      </c>
      <c r="F118">
        <v>-3.74</v>
      </c>
      <c r="G118">
        <v>-43.35</v>
      </c>
      <c r="H118">
        <v>-3</v>
      </c>
      <c r="I118">
        <v>91</v>
      </c>
      <c r="J118" t="str">
        <f>HYPERLINK("https://climate.onebuilding.org/WMO_Region_3_South_America/BRA_Brazil/MA_Maranhao/BRA_MA_Chapadinha.817490_INMET.zip")</f>
        <v>https://climate.onebuilding.org/WMO_Region_3_South_America/BRA_Brazil/MA_Maranhao/BRA_MA_Chapadinha.817490_INMET.zip</v>
      </c>
    </row>
    <row r="119" spans="1:10" x14ac:dyDescent="0.25">
      <c r="A119" t="s">
        <v>10</v>
      </c>
      <c r="B119" t="s">
        <v>131</v>
      </c>
      <c r="C119" t="s">
        <v>140</v>
      </c>
      <c r="D119">
        <v>818660</v>
      </c>
      <c r="E119" t="s">
        <v>13</v>
      </c>
      <c r="F119">
        <v>-6.03</v>
      </c>
      <c r="G119">
        <v>-44.23</v>
      </c>
      <c r="H119">
        <v>-3</v>
      </c>
      <c r="I119">
        <v>179</v>
      </c>
      <c r="J119" t="str">
        <f>HYPERLINK("https://climate.onebuilding.org/WMO_Region_3_South_America/BRA_Brazil/MA_Maranhao/BRA_MA_Colinas.818660_INMET.zip")</f>
        <v>https://climate.onebuilding.org/WMO_Region_3_South_America/BRA_Brazil/MA_Maranhao/BRA_MA_Colinas.818660_INMET.zip</v>
      </c>
    </row>
    <row r="120" spans="1:10" x14ac:dyDescent="0.25">
      <c r="A120" t="s">
        <v>10</v>
      </c>
      <c r="B120" t="s">
        <v>131</v>
      </c>
      <c r="C120" t="s">
        <v>141</v>
      </c>
      <c r="D120">
        <v>818630</v>
      </c>
      <c r="E120" t="s">
        <v>13</v>
      </c>
      <c r="F120">
        <v>-6.65</v>
      </c>
      <c r="G120">
        <v>-47.42</v>
      </c>
      <c r="H120">
        <v>-3</v>
      </c>
      <c r="I120">
        <v>180</v>
      </c>
      <c r="J120" t="str">
        <f>HYPERLINK("https://climate.onebuilding.org/WMO_Region_3_South_America/BRA_Brazil/MA_Maranhao/BRA_MA_Estreito.818630_INMET.zip")</f>
        <v>https://climate.onebuilding.org/WMO_Region_3_South_America/BRA_Brazil/MA_Maranhao/BRA_MA_Estreito.818630_INMET.zip</v>
      </c>
    </row>
    <row r="121" spans="1:10" x14ac:dyDescent="0.25">
      <c r="A121" t="s">
        <v>10</v>
      </c>
      <c r="B121" t="s">
        <v>131</v>
      </c>
      <c r="C121" t="s">
        <v>142</v>
      </c>
      <c r="D121">
        <v>817170</v>
      </c>
      <c r="E121" t="s">
        <v>13</v>
      </c>
      <c r="F121">
        <v>-2.59</v>
      </c>
      <c r="G121">
        <v>-42.71</v>
      </c>
      <c r="H121">
        <v>-3</v>
      </c>
      <c r="I121">
        <v>0</v>
      </c>
      <c r="J121" t="str">
        <f>HYPERLINK("https://climate.onebuilding.org/WMO_Region_3_South_America/BRA_Brazil/MA_Maranhao/BRA_MA_Farol.Preguicas.817170_INMET.zip")</f>
        <v>https://climate.onebuilding.org/WMO_Region_3_South_America/BRA_Brazil/MA_Maranhao/BRA_MA_Farol.Preguicas.817170_INMET.zip</v>
      </c>
    </row>
    <row r="122" spans="1:10" x14ac:dyDescent="0.25">
      <c r="A122" t="s">
        <v>10</v>
      </c>
      <c r="B122" t="s">
        <v>131</v>
      </c>
      <c r="C122" t="s">
        <v>143</v>
      </c>
      <c r="D122">
        <v>822770</v>
      </c>
      <c r="E122" t="s">
        <v>13</v>
      </c>
      <c r="F122">
        <v>-2.27</v>
      </c>
      <c r="G122">
        <v>-43.62</v>
      </c>
      <c r="H122">
        <v>-3</v>
      </c>
      <c r="I122">
        <v>0</v>
      </c>
      <c r="J122" t="str">
        <f>HYPERLINK("https://climate.onebuilding.org/WMO_Region_3_South_America/BRA_Brazil/MA_Maranhao/BRA_MA_Farol.Santana.822770_INMET.zip")</f>
        <v>https://climate.onebuilding.org/WMO_Region_3_South_America/BRA_Brazil/MA_Maranhao/BRA_MA_Farol.Santana.822770_INMET.zip</v>
      </c>
    </row>
    <row r="123" spans="1:10" x14ac:dyDescent="0.25">
      <c r="A123" t="s">
        <v>10</v>
      </c>
      <c r="B123" t="s">
        <v>131</v>
      </c>
      <c r="C123" t="s">
        <v>144</v>
      </c>
      <c r="D123">
        <v>818230</v>
      </c>
      <c r="E123" t="s">
        <v>13</v>
      </c>
      <c r="F123">
        <v>-5.82</v>
      </c>
      <c r="G123">
        <v>-46.16</v>
      </c>
      <c r="H123">
        <v>-3</v>
      </c>
      <c r="I123">
        <v>230</v>
      </c>
      <c r="J123" t="str">
        <f>HYPERLINK("https://climate.onebuilding.org/WMO_Region_3_South_America/BRA_Brazil/MA_Maranhao/BRA_MA_Grajau.818230_INMET.zip")</f>
        <v>https://climate.onebuilding.org/WMO_Region_3_South_America/BRA_Brazil/MA_Maranhao/BRA_MA_Grajau.818230_INMET.zip</v>
      </c>
    </row>
    <row r="124" spans="1:10" x14ac:dyDescent="0.25">
      <c r="A124" t="s">
        <v>10</v>
      </c>
      <c r="B124" t="s">
        <v>131</v>
      </c>
      <c r="C124" t="s">
        <v>145</v>
      </c>
      <c r="D124">
        <v>818220</v>
      </c>
      <c r="E124" t="s">
        <v>13</v>
      </c>
      <c r="F124">
        <v>-5.56</v>
      </c>
      <c r="G124">
        <v>-47.46</v>
      </c>
      <c r="H124">
        <v>-3</v>
      </c>
      <c r="I124">
        <v>126</v>
      </c>
      <c r="J124" t="str">
        <f>HYPERLINK("https://climate.onebuilding.org/WMO_Region_3_South_America/BRA_Brazil/MA_Maranhao/BRA_MA_Imperatriz.818220_INMET.zip")</f>
        <v>https://climate.onebuilding.org/WMO_Region_3_South_America/BRA_Brazil/MA_Maranhao/BRA_MA_Imperatriz.818220_INMET.zip</v>
      </c>
    </row>
    <row r="125" spans="1:10" x14ac:dyDescent="0.25">
      <c r="A125" t="s">
        <v>10</v>
      </c>
      <c r="B125" t="s">
        <v>131</v>
      </c>
      <c r="C125" t="s">
        <v>146</v>
      </c>
      <c r="D125">
        <v>817150</v>
      </c>
      <c r="E125" t="s">
        <v>13</v>
      </c>
      <c r="F125">
        <v>-2.5299999999999998</v>
      </c>
      <c r="G125">
        <v>-44.3</v>
      </c>
      <c r="H125">
        <v>-3</v>
      </c>
      <c r="I125">
        <v>56</v>
      </c>
      <c r="J125" t="str">
        <f>HYPERLINK("https://climate.onebuilding.org/WMO_Region_3_South_America/BRA_Brazil/MA_Maranhao/BRA_MA_Sao.Luis.817150_INMET.zip")</f>
        <v>https://climate.onebuilding.org/WMO_Region_3_South_America/BRA_Brazil/MA_Maranhao/BRA_MA_Sao.Luis.817150_INMET.zip</v>
      </c>
    </row>
    <row r="126" spans="1:10" x14ac:dyDescent="0.25">
      <c r="A126" t="s">
        <v>10</v>
      </c>
      <c r="B126" t="s">
        <v>131</v>
      </c>
      <c r="C126" t="s">
        <v>147</v>
      </c>
      <c r="D126">
        <v>821980</v>
      </c>
      <c r="E126" t="s">
        <v>13</v>
      </c>
      <c r="F126">
        <v>-1.66</v>
      </c>
      <c r="G126">
        <v>-45.37</v>
      </c>
      <c r="H126">
        <v>-3</v>
      </c>
      <c r="I126">
        <v>41</v>
      </c>
      <c r="J126" t="str">
        <f>HYPERLINK("https://climate.onebuilding.org/WMO_Region_3_South_America/BRA_Brazil/MA_Maranhao/BRA_MA_Turiacu.821980_INMET.zip")</f>
        <v>https://climate.onebuilding.org/WMO_Region_3_South_America/BRA_Brazil/MA_Maranhao/BRA_MA_Turiacu.821980_INMET.zip</v>
      </c>
    </row>
    <row r="127" spans="1:10" x14ac:dyDescent="0.25">
      <c r="A127" t="s">
        <v>10</v>
      </c>
      <c r="B127" t="s">
        <v>148</v>
      </c>
      <c r="C127" t="s">
        <v>149</v>
      </c>
      <c r="D127">
        <v>867220</v>
      </c>
      <c r="E127" t="s">
        <v>13</v>
      </c>
      <c r="F127">
        <v>-15.75</v>
      </c>
      <c r="G127">
        <v>-41.46</v>
      </c>
      <c r="H127">
        <v>-3</v>
      </c>
      <c r="I127">
        <v>740</v>
      </c>
      <c r="J127" t="str">
        <f>HYPERLINK("https://climate.onebuilding.org/WMO_Region_3_South_America/BRA_Brazil/MG_Minas_Gerais/BRA_MG_Aguas.Vermelhas.867220_INMET.zip")</f>
        <v>https://climate.onebuilding.org/WMO_Region_3_South_America/BRA_Brazil/MG_Minas_Gerais/BRA_MG_Aguas.Vermelhas.867220_INMET.zip</v>
      </c>
    </row>
    <row r="128" spans="1:10" x14ac:dyDescent="0.25">
      <c r="A128" t="s">
        <v>10</v>
      </c>
      <c r="B128" t="s">
        <v>148</v>
      </c>
      <c r="C128" t="s">
        <v>150</v>
      </c>
      <c r="D128">
        <v>868030</v>
      </c>
      <c r="E128" t="s">
        <v>13</v>
      </c>
      <c r="F128">
        <v>-19.5</v>
      </c>
      <c r="G128">
        <v>-41.06</v>
      </c>
      <c r="H128">
        <v>-3</v>
      </c>
      <c r="I128">
        <v>84</v>
      </c>
      <c r="J128" t="str">
        <f>HYPERLINK("https://climate.onebuilding.org/WMO_Region_3_South_America/BRA_Brazil/MG_Minas_Gerais/BRA_MG_Aimores.868030_INMET.zip")</f>
        <v>https://climate.onebuilding.org/WMO_Region_3_South_America/BRA_Brazil/MG_Minas_Gerais/BRA_MG_Aimores.868030_INMET.zip</v>
      </c>
    </row>
    <row r="129" spans="1:10" x14ac:dyDescent="0.25">
      <c r="A129" t="s">
        <v>10</v>
      </c>
      <c r="B129" t="s">
        <v>148</v>
      </c>
      <c r="C129" t="s">
        <v>151</v>
      </c>
      <c r="D129">
        <v>867430</v>
      </c>
      <c r="E129" t="s">
        <v>13</v>
      </c>
      <c r="F129">
        <v>-16.18</v>
      </c>
      <c r="G129">
        <v>-40.69</v>
      </c>
      <c r="H129">
        <v>-3</v>
      </c>
      <c r="I129">
        <v>208</v>
      </c>
      <c r="J129" t="str">
        <f>HYPERLINK("https://climate.onebuilding.org/WMO_Region_3_South_America/BRA_Brazil/MG_Minas_Gerais/BRA_MG_Almenara.867430_INMET.zip")</f>
        <v>https://climate.onebuilding.org/WMO_Region_3_South_America/BRA_Brazil/MG_Minas_Gerais/BRA_MG_Almenara.867430_INMET.zip</v>
      </c>
    </row>
    <row r="130" spans="1:10" x14ac:dyDescent="0.25">
      <c r="A130" t="s">
        <v>10</v>
      </c>
      <c r="B130" t="s">
        <v>148</v>
      </c>
      <c r="C130" t="s">
        <v>152</v>
      </c>
      <c r="D130">
        <v>867960</v>
      </c>
      <c r="E130" t="s">
        <v>13</v>
      </c>
      <c r="F130">
        <v>-19.59</v>
      </c>
      <c r="G130">
        <v>-46.94</v>
      </c>
      <c r="H130">
        <v>-3</v>
      </c>
      <c r="I130">
        <v>1020</v>
      </c>
      <c r="J130" t="str">
        <f>HYPERLINK("https://climate.onebuilding.org/WMO_Region_3_South_America/BRA_Brazil/MG_Minas_Gerais/BRA_MG_Araxa.867960_INMET.zip")</f>
        <v>https://climate.onebuilding.org/WMO_Region_3_South_America/BRA_Brazil/MG_Minas_Gerais/BRA_MG_Araxa.867960_INMET.zip</v>
      </c>
    </row>
    <row r="131" spans="1:10" x14ac:dyDescent="0.25">
      <c r="A131" t="s">
        <v>10</v>
      </c>
      <c r="B131" t="s">
        <v>148</v>
      </c>
      <c r="C131" t="s">
        <v>153</v>
      </c>
      <c r="D131">
        <v>868000</v>
      </c>
      <c r="E131" t="s">
        <v>13</v>
      </c>
      <c r="F131">
        <v>-19.82</v>
      </c>
      <c r="G131">
        <v>-43.96</v>
      </c>
      <c r="H131">
        <v>-3</v>
      </c>
      <c r="I131">
        <v>869</v>
      </c>
      <c r="J131" t="str">
        <f>HYPERLINK("https://climate.onebuilding.org/WMO_Region_3_South_America/BRA_Brazil/MG_Minas_Gerais/BRA_MG_Belo.Horizonte-Pampulha.AP.868000_INMET.zip")</f>
        <v>https://climate.onebuilding.org/WMO_Region_3_South_America/BRA_Brazil/MG_Minas_Gerais/BRA_MG_Belo.Horizonte-Pampulha.AP.868000_INMET.zip</v>
      </c>
    </row>
    <row r="132" spans="1:10" x14ac:dyDescent="0.25">
      <c r="A132" t="s">
        <v>10</v>
      </c>
      <c r="B132" t="s">
        <v>148</v>
      </c>
      <c r="C132" t="s">
        <v>154</v>
      </c>
      <c r="D132">
        <v>867180</v>
      </c>
      <c r="E132" t="s">
        <v>13</v>
      </c>
      <c r="F132">
        <v>-15.62</v>
      </c>
      <c r="G132">
        <v>-46.42</v>
      </c>
      <c r="H132">
        <v>-3</v>
      </c>
      <c r="I132">
        <v>894</v>
      </c>
      <c r="J132" t="str">
        <f>HYPERLINK("https://climate.onebuilding.org/WMO_Region_3_South_America/BRA_Brazil/MG_Minas_Gerais/BRA_MG_Buritis.867180_INMET.zip")</f>
        <v>https://climate.onebuilding.org/WMO_Region_3_South_America/BRA_Brazil/MG_Minas_Gerais/BRA_MG_Buritis.867180_INMET.zip</v>
      </c>
    </row>
    <row r="133" spans="1:10" x14ac:dyDescent="0.25">
      <c r="A133" t="s">
        <v>10</v>
      </c>
      <c r="B133" t="s">
        <v>148</v>
      </c>
      <c r="C133" t="s">
        <v>155</v>
      </c>
      <c r="D133">
        <v>868460</v>
      </c>
      <c r="E133" t="s">
        <v>13</v>
      </c>
      <c r="F133">
        <v>-21.92</v>
      </c>
      <c r="G133">
        <v>-46.39</v>
      </c>
      <c r="H133">
        <v>-3</v>
      </c>
      <c r="I133">
        <v>1150</v>
      </c>
      <c r="J133" t="str">
        <f>HYPERLINK("https://climate.onebuilding.org/WMO_Region_3_South_America/BRA_Brazil/MG_Minas_Gerais/BRA_MG_Caldas.868460_INMET.zip")</f>
        <v>https://climate.onebuilding.org/WMO_Region_3_South_America/BRA_Brazil/MG_Minas_Gerais/BRA_MG_Caldas.868460_INMET.zip</v>
      </c>
    </row>
    <row r="134" spans="1:10" x14ac:dyDescent="0.25">
      <c r="A134" t="s">
        <v>10</v>
      </c>
      <c r="B134" t="s">
        <v>148</v>
      </c>
      <c r="C134" t="s">
        <v>156</v>
      </c>
      <c r="D134">
        <v>867610</v>
      </c>
      <c r="E134" t="s">
        <v>13</v>
      </c>
      <c r="F134">
        <v>-17.690000000000001</v>
      </c>
      <c r="G134">
        <v>-42.52</v>
      </c>
      <c r="H134">
        <v>-3</v>
      </c>
      <c r="I134">
        <v>932</v>
      </c>
      <c r="J134" t="str">
        <f>HYPERLINK("https://climate.onebuilding.org/WMO_Region_3_South_America/BRA_Brazil/MG_Minas_Gerais/BRA_MG_Capelinha.867610_INMET.zip")</f>
        <v>https://climate.onebuilding.org/WMO_Region_3_South_America/BRA_Brazil/MG_Minas_Gerais/BRA_MG_Capelinha.867610_INMET.zip</v>
      </c>
    </row>
    <row r="135" spans="1:10" x14ac:dyDescent="0.25">
      <c r="A135" t="s">
        <v>10</v>
      </c>
      <c r="B135" t="s">
        <v>148</v>
      </c>
      <c r="C135" t="s">
        <v>157</v>
      </c>
      <c r="D135">
        <v>868230</v>
      </c>
      <c r="E135" t="s">
        <v>13</v>
      </c>
      <c r="F135">
        <v>-20.73</v>
      </c>
      <c r="G135">
        <v>-42.02</v>
      </c>
      <c r="H135">
        <v>-3</v>
      </c>
      <c r="I135">
        <v>399</v>
      </c>
      <c r="J135" t="str">
        <f>HYPERLINK("https://climate.onebuilding.org/WMO_Region_3_South_America/BRA_Brazil/MG_Minas_Gerais/BRA_MG_Carangola.868230_INMET.zip")</f>
        <v>https://climate.onebuilding.org/WMO_Region_3_South_America/BRA_Brazil/MG_Minas_Gerais/BRA_MG_Carangola.868230_INMET.zip</v>
      </c>
    </row>
    <row r="136" spans="1:10" x14ac:dyDescent="0.25">
      <c r="A136" t="s">
        <v>10</v>
      </c>
      <c r="B136" t="s">
        <v>148</v>
      </c>
      <c r="C136" t="s">
        <v>158</v>
      </c>
      <c r="D136">
        <v>835920</v>
      </c>
      <c r="E136" t="s">
        <v>13</v>
      </c>
      <c r="F136">
        <v>-19.79</v>
      </c>
      <c r="G136">
        <v>-42.14</v>
      </c>
      <c r="H136">
        <v>-3</v>
      </c>
      <c r="I136">
        <v>615</v>
      </c>
      <c r="J136" t="str">
        <f>HYPERLINK("https://climate.onebuilding.org/WMO_Region_3_South_America/BRA_Brazil/MG_Minas_Gerais/BRA_MG_Caratinga.835920_INMET.zip")</f>
        <v>https://climate.onebuilding.org/WMO_Region_3_South_America/BRA_Brazil/MG_Minas_Gerais/BRA_MG_Caratinga.835920_INMET.zip</v>
      </c>
    </row>
    <row r="137" spans="1:10" x14ac:dyDescent="0.25">
      <c r="A137" t="s">
        <v>10</v>
      </c>
      <c r="B137" t="s">
        <v>148</v>
      </c>
      <c r="C137" t="s">
        <v>159</v>
      </c>
      <c r="D137">
        <v>867190</v>
      </c>
      <c r="E137" t="s">
        <v>13</v>
      </c>
      <c r="F137">
        <v>-15.31</v>
      </c>
      <c r="G137">
        <v>-45.62</v>
      </c>
      <c r="H137">
        <v>-3</v>
      </c>
      <c r="I137">
        <v>880</v>
      </c>
      <c r="J137" t="str">
        <f>HYPERLINK("https://climate.onebuilding.org/WMO_Region_3_South_America/BRA_Brazil/MG_Minas_Gerais/BRA_MG_Chapada.Gaucha.867190_INMET.zip")</f>
        <v>https://climate.onebuilding.org/WMO_Region_3_South_America/BRA_Brazil/MG_Minas_Gerais/BRA_MG_Chapada.Gaucha.867190_INMET.zip</v>
      </c>
    </row>
    <row r="138" spans="1:10" x14ac:dyDescent="0.25">
      <c r="A138" t="s">
        <v>10</v>
      </c>
      <c r="B138" t="s">
        <v>148</v>
      </c>
      <c r="C138" t="s">
        <v>160</v>
      </c>
      <c r="D138">
        <v>867940</v>
      </c>
      <c r="E138" t="s">
        <v>13</v>
      </c>
      <c r="F138">
        <v>-19.989999999999998</v>
      </c>
      <c r="G138">
        <v>-48.15</v>
      </c>
      <c r="H138">
        <v>-3</v>
      </c>
      <c r="I138">
        <v>568</v>
      </c>
      <c r="J138" t="str">
        <f>HYPERLINK("https://climate.onebuilding.org/WMO_Region_3_South_America/BRA_Brazil/MG_Minas_Gerais/BRA_MG_Conceicao.das.Alagoas.867940_INMET.zip")</f>
        <v>https://climate.onebuilding.org/WMO_Region_3_South_America/BRA_Brazil/MG_Minas_Gerais/BRA_MG_Conceicao.das.Alagoas.867940_INMET.zip</v>
      </c>
    </row>
    <row r="139" spans="1:10" x14ac:dyDescent="0.25">
      <c r="A139" t="s">
        <v>10</v>
      </c>
      <c r="B139" t="s">
        <v>148</v>
      </c>
      <c r="C139" t="s">
        <v>161</v>
      </c>
      <c r="D139">
        <v>867800</v>
      </c>
      <c r="E139" t="s">
        <v>13</v>
      </c>
      <c r="F139">
        <v>-18.760000000000002</v>
      </c>
      <c r="G139">
        <v>-44.43</v>
      </c>
      <c r="H139">
        <v>-3</v>
      </c>
      <c r="I139">
        <v>670</v>
      </c>
      <c r="J139" t="str">
        <f>HYPERLINK("https://climate.onebuilding.org/WMO_Region_3_South_America/BRA_Brazil/MG_Minas_Gerais/BRA_MG_Curvelo.867800_INMET.zip")</f>
        <v>https://climate.onebuilding.org/WMO_Region_3_South_America/BRA_Brazil/MG_Minas_Gerais/BRA_MG_Curvelo.867800_INMET.zip</v>
      </c>
    </row>
    <row r="140" spans="1:10" x14ac:dyDescent="0.25">
      <c r="A140" t="s">
        <v>10</v>
      </c>
      <c r="B140" t="s">
        <v>148</v>
      </c>
      <c r="C140" t="s">
        <v>162</v>
      </c>
      <c r="D140">
        <v>867810</v>
      </c>
      <c r="E140" t="s">
        <v>13</v>
      </c>
      <c r="F140">
        <v>-18.23</v>
      </c>
      <c r="G140">
        <v>-43.65</v>
      </c>
      <c r="H140">
        <v>-3</v>
      </c>
      <c r="I140">
        <v>1356</v>
      </c>
      <c r="J140" t="str">
        <f>HYPERLINK("https://climate.onebuilding.org/WMO_Region_3_South_America/BRA_Brazil/MG_Minas_Gerais/BRA_MG_Diamantina.AP.867810_INMET.zip")</f>
        <v>https://climate.onebuilding.org/WMO_Region_3_South_America/BRA_Brazil/MG_Minas_Gerais/BRA_MG_Diamantina.AP.867810_INMET.zip</v>
      </c>
    </row>
    <row r="141" spans="1:10" x14ac:dyDescent="0.25">
      <c r="A141" t="s">
        <v>10</v>
      </c>
      <c r="B141" t="s">
        <v>148</v>
      </c>
      <c r="C141" t="s">
        <v>163</v>
      </c>
      <c r="D141">
        <v>867970</v>
      </c>
      <c r="E141" t="s">
        <v>13</v>
      </c>
      <c r="F141">
        <v>-19.46</v>
      </c>
      <c r="G141">
        <v>-45.6</v>
      </c>
      <c r="H141">
        <v>-3</v>
      </c>
      <c r="I141">
        <v>722</v>
      </c>
      <c r="J141" t="str">
        <f>HYPERLINK("https://climate.onebuilding.org/WMO_Region_3_South_America/BRA_Brazil/MG_Minas_Gerais/BRA_MG_Dores.do.Indaia.867970_INMET.zip")</f>
        <v>https://climate.onebuilding.org/WMO_Region_3_South_America/BRA_Brazil/MG_Minas_Gerais/BRA_MG_Dores.do.Indaia.867970_INMET.zip</v>
      </c>
    </row>
    <row r="142" spans="1:10" x14ac:dyDescent="0.25">
      <c r="A142" t="s">
        <v>10</v>
      </c>
      <c r="B142" t="s">
        <v>148</v>
      </c>
      <c r="C142" t="s">
        <v>164</v>
      </c>
      <c r="D142">
        <v>866950</v>
      </c>
      <c r="E142" t="s">
        <v>13</v>
      </c>
      <c r="F142">
        <v>-14.92</v>
      </c>
      <c r="G142">
        <v>-42.8</v>
      </c>
      <c r="H142">
        <v>-3</v>
      </c>
      <c r="I142">
        <v>570</v>
      </c>
      <c r="J142" t="str">
        <f>HYPERLINK("https://climate.onebuilding.org/WMO_Region_3_South_America/BRA_Brazil/MG_Minas_Gerais/BRA_MG_Espinosa.866950_INMET.zip")</f>
        <v>https://climate.onebuilding.org/WMO_Region_3_South_America/BRA_Brazil/MG_Minas_Gerais/BRA_MG_Espinosa.866950_INMET.zip</v>
      </c>
    </row>
    <row r="143" spans="1:10" x14ac:dyDescent="0.25">
      <c r="A143" t="s">
        <v>10</v>
      </c>
      <c r="B143" t="s">
        <v>148</v>
      </c>
      <c r="C143" t="s">
        <v>165</v>
      </c>
      <c r="D143">
        <v>867980</v>
      </c>
      <c r="E143" t="s">
        <v>13</v>
      </c>
      <c r="F143">
        <v>-19.89</v>
      </c>
      <c r="G143">
        <v>-44.42</v>
      </c>
      <c r="H143">
        <v>-3</v>
      </c>
      <c r="I143">
        <v>742</v>
      </c>
      <c r="J143" t="str">
        <f>HYPERLINK("https://climate.onebuilding.org/WMO_Region_3_South_America/BRA_Brazil/MG_Minas_Gerais/BRA_MG_Florestal.867980_INMET.zip")</f>
        <v>https://climate.onebuilding.org/WMO_Region_3_South_America/BRA_Brazil/MG_Minas_Gerais/BRA_MG_Florestal.867980_INMET.zip</v>
      </c>
    </row>
    <row r="144" spans="1:10" x14ac:dyDescent="0.25">
      <c r="A144" t="s">
        <v>10</v>
      </c>
      <c r="B144" t="s">
        <v>148</v>
      </c>
      <c r="C144" t="s">
        <v>166</v>
      </c>
      <c r="D144">
        <v>868200</v>
      </c>
      <c r="E144" t="s">
        <v>13</v>
      </c>
      <c r="F144">
        <v>-20.46</v>
      </c>
      <c r="G144">
        <v>-45.45</v>
      </c>
      <c r="H144">
        <v>-3</v>
      </c>
      <c r="I144">
        <v>878</v>
      </c>
      <c r="J144" t="str">
        <f>HYPERLINK("https://climate.onebuilding.org/WMO_Region_3_South_America/BRA_Brazil/MG_Minas_Gerais/BRA_MG_Formiga.868200_INMET.zip")</f>
        <v>https://climate.onebuilding.org/WMO_Region_3_South_America/BRA_Brazil/MG_Minas_Gerais/BRA_MG_Formiga.868200_INMET.zip</v>
      </c>
    </row>
    <row r="145" spans="1:10" x14ac:dyDescent="0.25">
      <c r="A145" t="s">
        <v>10</v>
      </c>
      <c r="B145" t="s">
        <v>148</v>
      </c>
      <c r="C145" t="s">
        <v>167</v>
      </c>
      <c r="D145">
        <v>835430</v>
      </c>
      <c r="E145" t="s">
        <v>13</v>
      </c>
      <c r="F145">
        <v>-18.850000000000001</v>
      </c>
      <c r="G145">
        <v>-41.95</v>
      </c>
      <c r="H145">
        <v>-3</v>
      </c>
      <c r="I145">
        <v>263</v>
      </c>
      <c r="J145" t="str">
        <f>HYPERLINK("https://climate.onebuilding.org/WMO_Region_3_South_America/BRA_Brazil/MG_Minas_Gerais/BRA_MG_Governador.Valadares.835430_INMET.zip")</f>
        <v>https://climate.onebuilding.org/WMO_Region_3_South_America/BRA_Brazil/MG_Minas_Gerais/BRA_MG_Governador.Valadares.835430_INMET.zip</v>
      </c>
    </row>
    <row r="146" spans="1:10" x14ac:dyDescent="0.25">
      <c r="A146" t="s">
        <v>10</v>
      </c>
      <c r="B146" t="s">
        <v>148</v>
      </c>
      <c r="C146" t="s">
        <v>168</v>
      </c>
      <c r="D146">
        <v>867570</v>
      </c>
      <c r="E146" t="s">
        <v>13</v>
      </c>
      <c r="F146">
        <v>-17.77</v>
      </c>
      <c r="G146">
        <v>-47.1</v>
      </c>
      <c r="H146">
        <v>-3</v>
      </c>
      <c r="I146">
        <v>616</v>
      </c>
      <c r="J146" t="str">
        <f>HYPERLINK("https://climate.onebuilding.org/WMO_Region_3_South_America/BRA_Brazil/MG_Minas_Gerais/BRA_MG_Guarda-Mor.867570_INMET.zip")</f>
        <v>https://climate.onebuilding.org/WMO_Region_3_South_America/BRA_Brazil/MG_Minas_Gerais/BRA_MG_Guarda-Mor.867570_INMET.zip</v>
      </c>
    </row>
    <row r="147" spans="1:10" x14ac:dyDescent="0.25">
      <c r="A147" t="s">
        <v>10</v>
      </c>
      <c r="B147" t="s">
        <v>148</v>
      </c>
      <c r="C147" t="s">
        <v>169</v>
      </c>
      <c r="D147">
        <v>868210</v>
      </c>
      <c r="E147" t="s">
        <v>13</v>
      </c>
      <c r="F147">
        <v>-20.03</v>
      </c>
      <c r="G147">
        <v>-44.01</v>
      </c>
      <c r="H147">
        <v>-3</v>
      </c>
      <c r="I147">
        <v>1208</v>
      </c>
      <c r="J147" t="str">
        <f>HYPERLINK("https://climate.onebuilding.org/WMO_Region_3_South_America/BRA_Brazil/MG_Minas_Gerais/BRA_MG_Ibirite.868210_INMET.zip")</f>
        <v>https://climate.onebuilding.org/WMO_Region_3_South_America/BRA_Brazil/MG_Minas_Gerais/BRA_MG_Ibirite.868210_INMET.zip</v>
      </c>
    </row>
    <row r="148" spans="1:10" x14ac:dyDescent="0.25">
      <c r="A148" t="s">
        <v>10</v>
      </c>
      <c r="B148" t="s">
        <v>148</v>
      </c>
      <c r="C148" t="s">
        <v>170</v>
      </c>
      <c r="D148">
        <v>867420</v>
      </c>
      <c r="E148" t="s">
        <v>13</v>
      </c>
      <c r="F148">
        <v>-16.34</v>
      </c>
      <c r="G148">
        <v>-41.29</v>
      </c>
      <c r="H148">
        <v>-3</v>
      </c>
      <c r="I148">
        <v>266</v>
      </c>
      <c r="J148" t="str">
        <f>HYPERLINK("https://climate.onebuilding.org/WMO_Region_3_South_America/BRA_Brazil/MG_Minas_Gerais/BRA_MG_Itaobim.867420_INMET.zip")</f>
        <v>https://climate.onebuilding.org/WMO_Region_3_South_America/BRA_Brazil/MG_Minas_Gerais/BRA_MG_Itaobim.867420_INMET.zip</v>
      </c>
    </row>
    <row r="149" spans="1:10" x14ac:dyDescent="0.25">
      <c r="A149" t="s">
        <v>10</v>
      </c>
      <c r="B149" t="s">
        <v>148</v>
      </c>
      <c r="C149" t="s">
        <v>171</v>
      </c>
      <c r="D149">
        <v>867750</v>
      </c>
      <c r="E149" t="s">
        <v>13</v>
      </c>
      <c r="F149">
        <v>-18.97</v>
      </c>
      <c r="G149">
        <v>-49.47</v>
      </c>
      <c r="H149">
        <v>-3</v>
      </c>
      <c r="I149">
        <v>560</v>
      </c>
      <c r="J149" t="str">
        <f>HYPERLINK("https://climate.onebuilding.org/WMO_Region_3_South_America/BRA_Brazil/MG_Minas_Gerais/BRA_MG_Ituiutaba.867750_INMET.zip")</f>
        <v>https://climate.onebuilding.org/WMO_Region_3_South_America/BRA_Brazil/MG_Minas_Gerais/BRA_MG_Ituiutaba.867750_INMET.zip</v>
      </c>
    </row>
    <row r="150" spans="1:10" x14ac:dyDescent="0.25">
      <c r="A150" t="s">
        <v>10</v>
      </c>
      <c r="B150" t="s">
        <v>148</v>
      </c>
      <c r="C150" t="s">
        <v>172</v>
      </c>
      <c r="D150">
        <v>867580</v>
      </c>
      <c r="E150" t="s">
        <v>13</v>
      </c>
      <c r="F150">
        <v>-17.78</v>
      </c>
      <c r="G150">
        <v>-46.12</v>
      </c>
      <c r="H150">
        <v>-3</v>
      </c>
      <c r="I150">
        <v>870</v>
      </c>
      <c r="J150" t="str">
        <f>HYPERLINK("https://climate.onebuilding.org/WMO_Region_3_South_America/BRA_Brazil/MG_Minas_Gerais/BRA_MG_Joao.Pinheiro.AP.867580_INMET.zip")</f>
        <v>https://climate.onebuilding.org/WMO_Region_3_South_America/BRA_Brazil/MG_Minas_Gerais/BRA_MG_Joao.Pinheiro.AP.867580_INMET.zip</v>
      </c>
    </row>
    <row r="151" spans="1:10" x14ac:dyDescent="0.25">
      <c r="A151" t="s">
        <v>10</v>
      </c>
      <c r="B151" t="s">
        <v>148</v>
      </c>
      <c r="C151" t="s">
        <v>173</v>
      </c>
      <c r="D151">
        <v>836920</v>
      </c>
      <c r="E151" t="s">
        <v>13</v>
      </c>
      <c r="F151">
        <v>-21.76</v>
      </c>
      <c r="G151">
        <v>-43.35</v>
      </c>
      <c r="H151">
        <v>-3</v>
      </c>
      <c r="I151">
        <v>950</v>
      </c>
      <c r="J151" t="str">
        <f>HYPERLINK("https://climate.onebuilding.org/WMO_Region_3_South_America/BRA_Brazil/MG_Minas_Gerais/BRA_MG_Juiz.de.Fora.836920_INMET.zip")</f>
        <v>https://climate.onebuilding.org/WMO_Region_3_South_America/BRA_Brazil/MG_Minas_Gerais/BRA_MG_Juiz.de.Fora.836920_INMET.zip</v>
      </c>
    </row>
    <row r="152" spans="1:10" x14ac:dyDescent="0.25">
      <c r="A152" t="s">
        <v>10</v>
      </c>
      <c r="B152" t="s">
        <v>148</v>
      </c>
      <c r="C152" t="s">
        <v>174</v>
      </c>
      <c r="D152">
        <v>867840</v>
      </c>
      <c r="E152" t="s">
        <v>13</v>
      </c>
      <c r="F152">
        <v>-18.78</v>
      </c>
      <c r="G152">
        <v>-40.98</v>
      </c>
      <c r="H152">
        <v>-3</v>
      </c>
      <c r="I152">
        <v>214</v>
      </c>
      <c r="J152" t="str">
        <f>HYPERLINK("https://climate.onebuilding.org/WMO_Region_3_South_America/BRA_Brazil/MG_Minas_Gerais/BRA_MG_Mantena.867840_INMET.zip")</f>
        <v>https://climate.onebuilding.org/WMO_Region_3_South_America/BRA_Brazil/MG_Minas_Gerais/BRA_MG_Mantena.867840_INMET.zip</v>
      </c>
    </row>
    <row r="153" spans="1:10" x14ac:dyDescent="0.25">
      <c r="A153" t="s">
        <v>10</v>
      </c>
      <c r="B153" t="s">
        <v>148</v>
      </c>
      <c r="C153" t="s">
        <v>175</v>
      </c>
      <c r="D153">
        <v>830150</v>
      </c>
      <c r="E153" t="s">
        <v>13</v>
      </c>
      <c r="F153">
        <v>-22.31</v>
      </c>
      <c r="G153">
        <v>-45.38</v>
      </c>
      <c r="H153">
        <v>-3</v>
      </c>
      <c r="I153">
        <v>1276</v>
      </c>
      <c r="J153" t="str">
        <f>HYPERLINK("https://climate.onebuilding.org/WMO_Region_3_South_America/BRA_Brazil/MG_Minas_Gerais/BRA_MG_Maria.da.Fe.830150_INMET.zip")</f>
        <v>https://climate.onebuilding.org/WMO_Region_3_South_America/BRA_Brazil/MG_Minas_Gerais/BRA_MG_Maria.da.Fe.830150_INMET.zip</v>
      </c>
    </row>
    <row r="154" spans="1:10" x14ac:dyDescent="0.25">
      <c r="A154" t="s">
        <v>10</v>
      </c>
      <c r="B154" t="s">
        <v>148</v>
      </c>
      <c r="C154" t="s">
        <v>176</v>
      </c>
      <c r="D154">
        <v>867200</v>
      </c>
      <c r="E154" t="s">
        <v>13</v>
      </c>
      <c r="F154">
        <v>-15.09</v>
      </c>
      <c r="G154">
        <v>-44.02</v>
      </c>
      <c r="H154">
        <v>-3</v>
      </c>
      <c r="I154">
        <v>460</v>
      </c>
      <c r="J154" t="str">
        <f>HYPERLINK("https://climate.onebuilding.org/WMO_Region_3_South_America/BRA_Brazil/MG_Minas_Gerais/BRA_MG_Mocambinho.867200_INMET.zip")</f>
        <v>https://climate.onebuilding.org/WMO_Region_3_South_America/BRA_Brazil/MG_Minas_Gerais/BRA_MG_Mocambinho.867200_INMET.zip</v>
      </c>
    </row>
    <row r="155" spans="1:10" x14ac:dyDescent="0.25">
      <c r="A155" t="s">
        <v>10</v>
      </c>
      <c r="B155" t="s">
        <v>148</v>
      </c>
      <c r="C155" t="s">
        <v>177</v>
      </c>
      <c r="D155">
        <v>866930</v>
      </c>
      <c r="E155" t="s">
        <v>13</v>
      </c>
      <c r="F155">
        <v>-14.42</v>
      </c>
      <c r="G155">
        <v>-44.37</v>
      </c>
      <c r="H155">
        <v>-3</v>
      </c>
      <c r="I155">
        <v>512</v>
      </c>
      <c r="J155" t="str">
        <f>HYPERLINK("https://climate.onebuilding.org/WMO_Region_3_South_America/BRA_Brazil/MG_Minas_Gerais/BRA_MG_Montalvania.866930_INMET.zip")</f>
        <v>https://climate.onebuilding.org/WMO_Region_3_South_America/BRA_Brazil/MG_Minas_Gerais/BRA_MG_Montalvania.866930_INMET.zip</v>
      </c>
    </row>
    <row r="156" spans="1:10" x14ac:dyDescent="0.25">
      <c r="A156" t="s">
        <v>10</v>
      </c>
      <c r="B156" t="s">
        <v>148</v>
      </c>
      <c r="C156" t="s">
        <v>178</v>
      </c>
      <c r="D156">
        <v>867400</v>
      </c>
      <c r="E156" t="s">
        <v>13</v>
      </c>
      <c r="F156">
        <v>-16.739999999999998</v>
      </c>
      <c r="G156">
        <v>-43.86</v>
      </c>
      <c r="H156">
        <v>-3</v>
      </c>
      <c r="I156">
        <v>646</v>
      </c>
      <c r="J156" t="str">
        <f>HYPERLINK("https://climate.onebuilding.org/WMO_Region_3_South_America/BRA_Brazil/MG_Minas_Gerais/BRA_MG_Montes.Claros.867400_INMET.zip")</f>
        <v>https://climate.onebuilding.org/WMO_Region_3_South_America/BRA_Brazil/MG_Minas_Gerais/BRA_MG_Montes.Claros.867400_INMET.zip</v>
      </c>
    </row>
    <row r="157" spans="1:10" x14ac:dyDescent="0.25">
      <c r="A157" t="s">
        <v>10</v>
      </c>
      <c r="B157" t="s">
        <v>148</v>
      </c>
      <c r="C157" t="s">
        <v>179</v>
      </c>
      <c r="D157">
        <v>868700</v>
      </c>
      <c r="E157" t="s">
        <v>13</v>
      </c>
      <c r="F157">
        <v>-22.86</v>
      </c>
      <c r="G157">
        <v>-46.03</v>
      </c>
      <c r="H157">
        <v>-3</v>
      </c>
      <c r="I157">
        <v>1500</v>
      </c>
      <c r="J157" t="str">
        <f>HYPERLINK("https://climate.onebuilding.org/WMO_Region_3_South_America/BRA_Brazil/MG_Minas_Gerais/BRA_MG_Monte.Verde.AP.868700_INMET.zip")</f>
        <v>https://climate.onebuilding.org/WMO_Region_3_South_America/BRA_Brazil/MG_Minas_Gerais/BRA_MG_Monte.Verde.AP.868700_INMET.zip</v>
      </c>
    </row>
    <row r="158" spans="1:10" x14ac:dyDescent="0.25">
      <c r="A158" t="s">
        <v>10</v>
      </c>
      <c r="B158" t="s">
        <v>148</v>
      </c>
      <c r="C158" t="s">
        <v>180</v>
      </c>
      <c r="D158">
        <v>868520</v>
      </c>
      <c r="E158" t="s">
        <v>13</v>
      </c>
      <c r="F158">
        <v>-21.13</v>
      </c>
      <c r="G158">
        <v>-42.37</v>
      </c>
      <c r="H158">
        <v>-3</v>
      </c>
      <c r="I158">
        <v>297</v>
      </c>
      <c r="J158" t="str">
        <f>HYPERLINK("https://climate.onebuilding.org/WMO_Region_3_South_America/BRA_Brazil/MG_Minas_Gerais/BRA_MG_Muriae.868520_INMET.zip")</f>
        <v>https://climate.onebuilding.org/WMO_Region_3_South_America/BRA_Brazil/MG_Minas_Gerais/BRA_MG_Muriae.868520_INMET.zip</v>
      </c>
    </row>
    <row r="159" spans="1:10" x14ac:dyDescent="0.25">
      <c r="A159" t="s">
        <v>10</v>
      </c>
      <c r="B159" t="s">
        <v>148</v>
      </c>
      <c r="C159" t="s">
        <v>181</v>
      </c>
      <c r="D159">
        <v>868230</v>
      </c>
      <c r="E159" t="s">
        <v>13</v>
      </c>
      <c r="F159">
        <v>-20.52</v>
      </c>
      <c r="G159">
        <v>-43.69</v>
      </c>
      <c r="H159">
        <v>-3</v>
      </c>
      <c r="I159">
        <v>1061</v>
      </c>
      <c r="J159" t="str">
        <f>HYPERLINK("https://climate.onebuilding.org/WMO_Region_3_South_America/BRA_Brazil/MG_Minas_Gerais/BRA_MG_Ouro.Branco.868230_INMET.zip")</f>
        <v>https://climate.onebuilding.org/WMO_Region_3_South_America/BRA_Brazil/MG_Minas_Gerais/BRA_MG_Ouro.Branco.868230_INMET.zip</v>
      </c>
    </row>
    <row r="160" spans="1:10" x14ac:dyDescent="0.25">
      <c r="A160" t="s">
        <v>10</v>
      </c>
      <c r="B160" t="s">
        <v>148</v>
      </c>
      <c r="C160" t="s">
        <v>182</v>
      </c>
      <c r="D160">
        <v>837370</v>
      </c>
      <c r="E160" t="s">
        <v>13</v>
      </c>
      <c r="F160">
        <v>-22.39</v>
      </c>
      <c r="G160">
        <v>-44.97</v>
      </c>
      <c r="H160">
        <v>-3</v>
      </c>
      <c r="I160">
        <v>1040</v>
      </c>
      <c r="J160" t="str">
        <f>HYPERLINK("https://climate.onebuilding.org/WMO_Region_3_South_America/BRA_Brazil/MG_Minas_Gerais/BRA_MG_Passa.Quatro.837370_INMET.zip")</f>
        <v>https://climate.onebuilding.org/WMO_Region_3_South_America/BRA_Brazil/MG_Minas_Gerais/BRA_MG_Passa.Quatro.837370_INMET.zip</v>
      </c>
    </row>
    <row r="161" spans="1:10" x14ac:dyDescent="0.25">
      <c r="A161" t="s">
        <v>10</v>
      </c>
      <c r="B161" t="s">
        <v>148</v>
      </c>
      <c r="C161" t="s">
        <v>183</v>
      </c>
      <c r="D161">
        <v>868190</v>
      </c>
      <c r="E161" t="s">
        <v>13</v>
      </c>
      <c r="F161">
        <v>-20.75</v>
      </c>
      <c r="G161">
        <v>-46.63</v>
      </c>
      <c r="H161">
        <v>-3</v>
      </c>
      <c r="I161">
        <v>875</v>
      </c>
      <c r="J161" t="str">
        <f>HYPERLINK("https://climate.onebuilding.org/WMO_Region_3_South_America/BRA_Brazil/MG_Minas_Gerais/BRA_MG_Passos.868190_INMET.zip")</f>
        <v>https://climate.onebuilding.org/WMO_Region_3_South_America/BRA_Brazil/MG_Minas_Gerais/BRA_MG_Passos.868190_INMET.zip</v>
      </c>
    </row>
    <row r="162" spans="1:10" x14ac:dyDescent="0.25">
      <c r="A162" t="s">
        <v>10</v>
      </c>
      <c r="B162" t="s">
        <v>148</v>
      </c>
      <c r="C162" t="s">
        <v>184</v>
      </c>
      <c r="D162">
        <v>867780</v>
      </c>
      <c r="E162" t="s">
        <v>13</v>
      </c>
      <c r="F162">
        <v>-18.940000000000001</v>
      </c>
      <c r="G162">
        <v>-46.99</v>
      </c>
      <c r="H162">
        <v>-3</v>
      </c>
      <c r="I162">
        <v>976</v>
      </c>
      <c r="J162" t="str">
        <f>HYPERLINK("https://climate.onebuilding.org/WMO_Region_3_South_America/BRA_Brazil/MG_Minas_Gerais/BRA_MG_Patrocinio.867780_INMET.zip")</f>
        <v>https://climate.onebuilding.org/WMO_Region_3_South_America/BRA_Brazil/MG_Minas_Gerais/BRA_MG_Patrocinio.867780_INMET.zip</v>
      </c>
    </row>
    <row r="163" spans="1:10" x14ac:dyDescent="0.25">
      <c r="A163" t="s">
        <v>10</v>
      </c>
      <c r="B163" t="s">
        <v>148</v>
      </c>
      <c r="C163" t="s">
        <v>185</v>
      </c>
      <c r="D163">
        <v>867590</v>
      </c>
      <c r="E163" t="s">
        <v>13</v>
      </c>
      <c r="F163">
        <v>-17.34</v>
      </c>
      <c r="G163">
        <v>-44.94</v>
      </c>
      <c r="H163">
        <v>-3</v>
      </c>
      <c r="I163">
        <v>489</v>
      </c>
      <c r="J163" t="str">
        <f>HYPERLINK("https://climate.onebuilding.org/WMO_Region_3_South_America/BRA_Brazil/MG_Minas_Gerais/BRA_MG_Pirapora.AP.867590_INMET.zip")</f>
        <v>https://climate.onebuilding.org/WMO_Region_3_South_America/BRA_Brazil/MG_Minas_Gerais/BRA_MG_Pirapora.AP.867590_INMET.zip</v>
      </c>
    </row>
    <row r="164" spans="1:10" x14ac:dyDescent="0.25">
      <c r="A164" t="s">
        <v>10</v>
      </c>
      <c r="B164" t="s">
        <v>148</v>
      </c>
      <c r="C164" t="s">
        <v>186</v>
      </c>
      <c r="D164">
        <v>867210</v>
      </c>
      <c r="E164" t="s">
        <v>13</v>
      </c>
      <c r="F164">
        <v>-15.72</v>
      </c>
      <c r="G164">
        <v>-42.44</v>
      </c>
      <c r="H164">
        <v>-3</v>
      </c>
      <c r="I164">
        <v>853</v>
      </c>
      <c r="J164" t="str">
        <f>HYPERLINK("https://climate.onebuilding.org/WMO_Region_3_South_America/BRA_Brazil/MG_Minas_Gerais/BRA_MG_Rio.Pardo.de.Minas.867210_INMET.zip")</f>
        <v>https://climate.onebuilding.org/WMO_Region_3_South_America/BRA_Brazil/MG_Minas_Gerais/BRA_MG_Rio.Pardo.de.Minas.867210_INMET.zip</v>
      </c>
    </row>
    <row r="165" spans="1:10" x14ac:dyDescent="0.25">
      <c r="A165" t="s">
        <v>10</v>
      </c>
      <c r="B165" t="s">
        <v>148</v>
      </c>
      <c r="C165" t="s">
        <v>187</v>
      </c>
      <c r="D165">
        <v>867950</v>
      </c>
      <c r="E165" t="s">
        <v>13</v>
      </c>
      <c r="F165">
        <v>-19.86</v>
      </c>
      <c r="G165">
        <v>-47.44</v>
      </c>
      <c r="H165">
        <v>-3</v>
      </c>
      <c r="I165">
        <v>912</v>
      </c>
      <c r="J165" t="str">
        <f>HYPERLINK("https://climate.onebuilding.org/WMO_Region_3_South_America/BRA_Brazil/MG_Minas_Gerais/BRA_MG_Sacramento.867950_INMET.zip")</f>
        <v>https://climate.onebuilding.org/WMO_Region_3_South_America/BRA_Brazil/MG_Minas_Gerais/BRA_MG_Sacramento.867950_INMET.zip</v>
      </c>
    </row>
    <row r="166" spans="1:10" x14ac:dyDescent="0.25">
      <c r="A166" t="s">
        <v>10</v>
      </c>
      <c r="B166" t="s">
        <v>148</v>
      </c>
      <c r="C166" t="s">
        <v>188</v>
      </c>
      <c r="D166">
        <v>867410</v>
      </c>
      <c r="E166" t="s">
        <v>13</v>
      </c>
      <c r="F166">
        <v>-16.170000000000002</v>
      </c>
      <c r="G166">
        <v>-42.29</v>
      </c>
      <c r="H166">
        <v>-3</v>
      </c>
      <c r="I166">
        <v>495</v>
      </c>
      <c r="J166" t="str">
        <f>HYPERLINK("https://climate.onebuilding.org/WMO_Region_3_South_America/BRA_Brazil/MG_Minas_Gerais/BRA_MG_Salinas.867410_INMET.zip")</f>
        <v>https://climate.onebuilding.org/WMO_Region_3_South_America/BRA_Brazil/MG_Minas_Gerais/BRA_MG_Salinas.867410_INMET.zip</v>
      </c>
    </row>
    <row r="167" spans="1:10" x14ac:dyDescent="0.25">
      <c r="A167" t="s">
        <v>10</v>
      </c>
      <c r="B167" t="s">
        <v>148</v>
      </c>
      <c r="C167" t="s">
        <v>189</v>
      </c>
      <c r="D167">
        <v>836880</v>
      </c>
      <c r="E167" t="s">
        <v>13</v>
      </c>
      <c r="F167">
        <v>-21.14</v>
      </c>
      <c r="G167">
        <v>-44.26</v>
      </c>
      <c r="H167">
        <v>-3</v>
      </c>
      <c r="I167">
        <v>991</v>
      </c>
      <c r="J167" t="str">
        <f>HYPERLINK("https://climate.onebuilding.org/WMO_Region_3_South_America/BRA_Brazil/MG_Minas_Gerais/BRA_MG_Sao.Joao.del.Rei.836880_INMET.zip")</f>
        <v>https://climate.onebuilding.org/WMO_Region_3_South_America/BRA_Brazil/MG_Minas_Gerais/BRA_MG_Sao.Joao.del.Rei.836880_INMET.zip</v>
      </c>
    </row>
    <row r="168" spans="1:10" x14ac:dyDescent="0.25">
      <c r="A168" t="s">
        <v>10</v>
      </c>
      <c r="B168" t="s">
        <v>148</v>
      </c>
      <c r="C168" t="s">
        <v>190</v>
      </c>
      <c r="D168">
        <v>867390</v>
      </c>
      <c r="E168" t="s">
        <v>13</v>
      </c>
      <c r="F168">
        <v>-16.37</v>
      </c>
      <c r="G168">
        <v>-45.07</v>
      </c>
      <c r="H168">
        <v>-3</v>
      </c>
      <c r="I168">
        <v>460</v>
      </c>
      <c r="J168" t="str">
        <f>HYPERLINK("https://climate.onebuilding.org/WMO_Region_3_South_America/BRA_Brazil/MG_Minas_Gerais/BRA_MG_Sao.Romao.867390_INMET.zip")</f>
        <v>https://climate.onebuilding.org/WMO_Region_3_South_America/BRA_Brazil/MG_Minas_Gerais/BRA_MG_Sao.Romao.867390_INMET.zip</v>
      </c>
    </row>
    <row r="169" spans="1:10" x14ac:dyDescent="0.25">
      <c r="A169" t="s">
        <v>10</v>
      </c>
      <c r="B169" t="s">
        <v>148</v>
      </c>
      <c r="C169" t="s">
        <v>191</v>
      </c>
      <c r="D169">
        <v>867630</v>
      </c>
      <c r="E169" t="s">
        <v>13</v>
      </c>
      <c r="F169">
        <v>-17.78</v>
      </c>
      <c r="G169">
        <v>-40.25</v>
      </c>
      <c r="H169">
        <v>-3</v>
      </c>
      <c r="I169">
        <v>208</v>
      </c>
      <c r="J169" t="str">
        <f>HYPERLINK("https://climate.onebuilding.org/WMO_Region_3_South_America/BRA_Brazil/MG_Minas_Gerais/BRA_MG_Serra.dos.Aimores.867630_INMET.zip")</f>
        <v>https://climate.onebuilding.org/WMO_Region_3_South_America/BRA_Brazil/MG_Minas_Gerais/BRA_MG_Serra.dos.Aimores.867630_INMET.zip</v>
      </c>
    </row>
    <row r="170" spans="1:10" x14ac:dyDescent="0.25">
      <c r="A170" t="s">
        <v>10</v>
      </c>
      <c r="B170" t="s">
        <v>148</v>
      </c>
      <c r="C170" t="s">
        <v>192</v>
      </c>
      <c r="D170">
        <v>867620</v>
      </c>
      <c r="E170" t="s">
        <v>13</v>
      </c>
      <c r="F170">
        <v>-17.86</v>
      </c>
      <c r="G170">
        <v>-41.51</v>
      </c>
      <c r="H170">
        <v>-3</v>
      </c>
      <c r="I170">
        <v>475</v>
      </c>
      <c r="J170" t="str">
        <f>HYPERLINK("https://climate.onebuilding.org/WMO_Region_3_South_America/BRA_Brazil/MG_Minas_Gerais/BRA_MG_Teofilo.Otoni.867620_INMET.zip")</f>
        <v>https://climate.onebuilding.org/WMO_Region_3_South_America/BRA_Brazil/MG_Minas_Gerais/BRA_MG_Teofilo.Otoni.867620_INMET.zip</v>
      </c>
    </row>
    <row r="171" spans="1:10" x14ac:dyDescent="0.25">
      <c r="A171" t="s">
        <v>10</v>
      </c>
      <c r="B171" t="s">
        <v>148</v>
      </c>
      <c r="C171" t="s">
        <v>193</v>
      </c>
      <c r="D171">
        <v>868010</v>
      </c>
      <c r="E171" t="s">
        <v>13</v>
      </c>
      <c r="F171">
        <v>-19.579999999999998</v>
      </c>
      <c r="G171">
        <v>-42.64</v>
      </c>
      <c r="H171">
        <v>-3</v>
      </c>
      <c r="I171">
        <v>333</v>
      </c>
      <c r="J171" t="str">
        <f>HYPERLINK("https://climate.onebuilding.org/WMO_Region_3_South_America/BRA_Brazil/MG_Minas_Gerais/BRA_MG_Timoteo.868010_INMET.zip")</f>
        <v>https://climate.onebuilding.org/WMO_Region_3_South_America/BRA_Brazil/MG_Minas_Gerais/BRA_MG_Timoteo.868010_INMET.zip</v>
      </c>
    </row>
    <row r="172" spans="1:10" x14ac:dyDescent="0.25">
      <c r="A172" t="s">
        <v>10</v>
      </c>
      <c r="B172" t="s">
        <v>148</v>
      </c>
      <c r="C172" t="s">
        <v>194</v>
      </c>
      <c r="D172">
        <v>867790</v>
      </c>
      <c r="E172" t="s">
        <v>13</v>
      </c>
      <c r="F172">
        <v>-18.21</v>
      </c>
      <c r="G172">
        <v>-45.24</v>
      </c>
      <c r="H172">
        <v>-3</v>
      </c>
      <c r="I172">
        <v>921</v>
      </c>
      <c r="J172" t="str">
        <f>HYPERLINK("https://climate.onebuilding.org/WMO_Region_3_South_America/BRA_Brazil/MG_Minas_Gerais/BRA_MG_Tres.Marias.867790_INMET.zip")</f>
        <v>https://climate.onebuilding.org/WMO_Region_3_South_America/BRA_Brazil/MG_Minas_Gerais/BRA_MG_Tres.Marias.867790_INMET.zip</v>
      </c>
    </row>
    <row r="173" spans="1:10" x14ac:dyDescent="0.25">
      <c r="A173" t="s">
        <v>10</v>
      </c>
      <c r="B173" t="s">
        <v>148</v>
      </c>
      <c r="C173" t="s">
        <v>195</v>
      </c>
      <c r="D173">
        <v>867760</v>
      </c>
      <c r="E173" t="s">
        <v>13</v>
      </c>
      <c r="F173">
        <v>-18.920000000000002</v>
      </c>
      <c r="G173">
        <v>-48.28</v>
      </c>
      <c r="H173">
        <v>-3</v>
      </c>
      <c r="I173">
        <v>869</v>
      </c>
      <c r="J173" t="str">
        <f>HYPERLINK("https://climate.onebuilding.org/WMO_Region_3_South_America/BRA_Brazil/MG_Minas_Gerais/BRA_MG_Uberlandia.867760_INMET.zip")</f>
        <v>https://climate.onebuilding.org/WMO_Region_3_South_America/BRA_Brazil/MG_Minas_Gerais/BRA_MG_Uberlandia.867760_INMET.zip</v>
      </c>
    </row>
    <row r="174" spans="1:10" x14ac:dyDescent="0.25">
      <c r="A174" t="s">
        <v>10</v>
      </c>
      <c r="B174" t="s">
        <v>148</v>
      </c>
      <c r="C174" t="s">
        <v>196</v>
      </c>
      <c r="D174">
        <v>834280</v>
      </c>
      <c r="E174" t="s">
        <v>13</v>
      </c>
      <c r="F174">
        <v>-16.36</v>
      </c>
      <c r="G174">
        <v>-46.91</v>
      </c>
      <c r="H174">
        <v>-3</v>
      </c>
      <c r="I174">
        <v>631</v>
      </c>
      <c r="J174" t="str">
        <f>HYPERLINK("https://climate.onebuilding.org/WMO_Region_3_South_America/BRA_Brazil/MG_Minas_Gerais/BRA_MG_Unai.AP.834280_INMET.zip")</f>
        <v>https://climate.onebuilding.org/WMO_Region_3_South_America/BRA_Brazil/MG_Minas_Gerais/BRA_MG_Unai.AP.834280_INMET.zip</v>
      </c>
    </row>
    <row r="175" spans="1:10" x14ac:dyDescent="0.25">
      <c r="A175" t="s">
        <v>10</v>
      </c>
      <c r="B175" t="s">
        <v>148</v>
      </c>
      <c r="C175" t="s">
        <v>197</v>
      </c>
      <c r="D175">
        <v>868480</v>
      </c>
      <c r="E175" t="s">
        <v>13</v>
      </c>
      <c r="F175">
        <v>-21.55</v>
      </c>
      <c r="G175">
        <v>-45.43</v>
      </c>
      <c r="H175">
        <v>-3</v>
      </c>
      <c r="I175">
        <v>955</v>
      </c>
      <c r="J175" t="str">
        <f>HYPERLINK("https://climate.onebuilding.org/WMO_Region_3_South_America/BRA_Brazil/MG_Minas_Gerais/BRA_MG_Varginha.868480_INMET.zip")</f>
        <v>https://climate.onebuilding.org/WMO_Region_3_South_America/BRA_Brazil/MG_Minas_Gerais/BRA_MG_Varginha.868480_INMET.zip</v>
      </c>
    </row>
    <row r="176" spans="1:10" x14ac:dyDescent="0.25">
      <c r="A176" t="s">
        <v>10</v>
      </c>
      <c r="B176" t="s">
        <v>148</v>
      </c>
      <c r="C176" t="s">
        <v>198</v>
      </c>
      <c r="D176">
        <v>836420</v>
      </c>
      <c r="E176" t="s">
        <v>13</v>
      </c>
      <c r="F176">
        <v>-20.75</v>
      </c>
      <c r="G176">
        <v>-42.88</v>
      </c>
      <c r="H176">
        <v>-3</v>
      </c>
      <c r="I176">
        <v>712</v>
      </c>
      <c r="J176" t="str">
        <f>HYPERLINK("https://climate.onebuilding.org/WMO_Region_3_South_America/BRA_Brazil/MG_Minas_Gerais/BRA_MG_Vicosa.836420_INMET.zip")</f>
        <v>https://climate.onebuilding.org/WMO_Region_3_South_America/BRA_Brazil/MG_Minas_Gerais/BRA_MG_Vicosa.836420_INMET.zip</v>
      </c>
    </row>
    <row r="177" spans="1:10" x14ac:dyDescent="0.25">
      <c r="A177" t="s">
        <v>10</v>
      </c>
      <c r="B177" t="s">
        <v>199</v>
      </c>
      <c r="C177" t="s">
        <v>200</v>
      </c>
      <c r="D177">
        <v>868940</v>
      </c>
      <c r="E177" t="s">
        <v>13</v>
      </c>
      <c r="F177">
        <v>-23</v>
      </c>
      <c r="G177">
        <v>-55.33</v>
      </c>
      <c r="H177">
        <v>-4</v>
      </c>
      <c r="I177">
        <v>431</v>
      </c>
      <c r="J177" t="str">
        <f>HYPERLINK("https://climate.onebuilding.org/WMO_Region_3_South_America/BRA_Brazil/MS_Mato_Grosso_do_Sul/BRA_MS_Amambai.868940_INMET.zip")</f>
        <v>https://climate.onebuilding.org/WMO_Region_3_South_America/BRA_Brazil/MS_Mato_Grosso_do_Sul/BRA_MS_Amambai.868940_INMET.zip</v>
      </c>
    </row>
    <row r="178" spans="1:10" x14ac:dyDescent="0.25">
      <c r="A178" t="s">
        <v>10</v>
      </c>
      <c r="B178" t="s">
        <v>199</v>
      </c>
      <c r="C178" t="s">
        <v>201</v>
      </c>
      <c r="D178">
        <v>868100</v>
      </c>
      <c r="E178" t="s">
        <v>13</v>
      </c>
      <c r="F178">
        <v>-20.440000000000001</v>
      </c>
      <c r="G178">
        <v>-54.65</v>
      </c>
      <c r="H178">
        <v>-4</v>
      </c>
      <c r="I178">
        <v>530</v>
      </c>
      <c r="J178" t="str">
        <f>HYPERLINK("https://climate.onebuilding.org/WMO_Region_3_South_America/BRA_Brazil/MS_Mato_Grosso_do_Sul/BRA_MS_Campo.Grande.Intl.AP.868100_INMET.zip")</f>
        <v>https://climate.onebuilding.org/WMO_Region_3_South_America/BRA_Brazil/MS_Mato_Grosso_do_Sul/BRA_MS_Campo.Grande.Intl.AP.868100_INMET.zip</v>
      </c>
    </row>
    <row r="179" spans="1:10" x14ac:dyDescent="0.25">
      <c r="A179" t="s">
        <v>10</v>
      </c>
      <c r="B179" t="s">
        <v>199</v>
      </c>
      <c r="C179" t="s">
        <v>202</v>
      </c>
      <c r="D179">
        <v>867720</v>
      </c>
      <c r="E179" t="s">
        <v>13</v>
      </c>
      <c r="F179">
        <v>-18.79</v>
      </c>
      <c r="G179">
        <v>-52.62</v>
      </c>
      <c r="H179">
        <v>-4</v>
      </c>
      <c r="I179">
        <v>818</v>
      </c>
      <c r="J179" t="str">
        <f>HYPERLINK("https://climate.onebuilding.org/WMO_Region_3_South_America/BRA_Brazil/MS_Mato_Grosso_do_Sul/BRA_MS_Chapadao.do.Sul.867720_INMET.zip")</f>
        <v>https://climate.onebuilding.org/WMO_Region_3_South_America/BRA_Brazil/MS_Mato_Grosso_do_Sul/BRA_MS_Chapadao.do.Sul.867720_INMET.zip</v>
      </c>
    </row>
    <row r="180" spans="1:10" x14ac:dyDescent="0.25">
      <c r="A180" t="s">
        <v>10</v>
      </c>
      <c r="B180" t="s">
        <v>199</v>
      </c>
      <c r="C180" t="s">
        <v>203</v>
      </c>
      <c r="D180">
        <v>835520</v>
      </c>
      <c r="E180" t="s">
        <v>13</v>
      </c>
      <c r="F180">
        <v>-19.010000000000002</v>
      </c>
      <c r="G180">
        <v>-57.65</v>
      </c>
      <c r="H180">
        <v>-4</v>
      </c>
      <c r="I180">
        <v>126</v>
      </c>
      <c r="J180" t="str">
        <f>HYPERLINK("https://climate.onebuilding.org/WMO_Region_3_South_America/BRA_Brazil/MS_Mato_Grosso_do_Sul/BRA_MS_Corumba.Intl.AP.835520_INMET.zip")</f>
        <v>https://climate.onebuilding.org/WMO_Region_3_South_America/BRA_Brazil/MS_Mato_Grosso_do_Sul/BRA_MS_Corumba.Intl.AP.835520_INMET.zip</v>
      </c>
    </row>
    <row r="181" spans="1:10" x14ac:dyDescent="0.25">
      <c r="A181" t="s">
        <v>10</v>
      </c>
      <c r="B181" t="s">
        <v>199</v>
      </c>
      <c r="C181" t="s">
        <v>204</v>
      </c>
      <c r="D181">
        <v>867700</v>
      </c>
      <c r="E181" t="s">
        <v>13</v>
      </c>
      <c r="F181">
        <v>-18.3</v>
      </c>
      <c r="G181">
        <v>-54.44</v>
      </c>
      <c r="H181">
        <v>-4</v>
      </c>
      <c r="I181">
        <v>252</v>
      </c>
      <c r="J181" t="str">
        <f>HYPERLINK("https://climate.onebuilding.org/WMO_Region_3_South_America/BRA_Brazil/MS_Mato_Grosso_do_Sul/BRA_MS_Coxim.867700_INMET.zip")</f>
        <v>https://climate.onebuilding.org/WMO_Region_3_South_America/BRA_Brazil/MS_Mato_Grosso_do_Sul/BRA_MS_Coxim.867700_INMET.zip</v>
      </c>
    </row>
    <row r="182" spans="1:10" x14ac:dyDescent="0.25">
      <c r="A182" t="s">
        <v>10</v>
      </c>
      <c r="B182" t="s">
        <v>199</v>
      </c>
      <c r="C182" t="s">
        <v>205</v>
      </c>
      <c r="D182">
        <v>836590</v>
      </c>
      <c r="E182" t="s">
        <v>13</v>
      </c>
      <c r="F182">
        <v>-22.22</v>
      </c>
      <c r="G182">
        <v>-54.81</v>
      </c>
      <c r="H182">
        <v>-4</v>
      </c>
      <c r="I182">
        <v>469</v>
      </c>
      <c r="J182" t="str">
        <f>HYPERLINK("https://climate.onebuilding.org/WMO_Region_3_South_America/BRA_Brazil/MS_Mato_Grosso_do_Sul/BRA_MS_Dourados.836590_INMET.zip")</f>
        <v>https://climate.onebuilding.org/WMO_Region_3_South_America/BRA_Brazil/MS_Mato_Grosso_do_Sul/BRA_MS_Dourados.836590_INMET.zip</v>
      </c>
    </row>
    <row r="183" spans="1:10" x14ac:dyDescent="0.25">
      <c r="A183" t="s">
        <v>10</v>
      </c>
      <c r="B183" t="s">
        <v>199</v>
      </c>
      <c r="C183" t="s">
        <v>206</v>
      </c>
      <c r="D183">
        <v>868600</v>
      </c>
      <c r="E183" t="s">
        <v>13</v>
      </c>
      <c r="F183">
        <v>-22.31</v>
      </c>
      <c r="G183">
        <v>-53.81</v>
      </c>
      <c r="H183">
        <v>-4</v>
      </c>
      <c r="I183">
        <v>373</v>
      </c>
      <c r="J183" t="str">
        <f>HYPERLINK("https://climate.onebuilding.org/WMO_Region_3_South_America/BRA_Brazil/MS_Mato_Grosso_do_Sul/BRA_MS_Ivinhema.868600_INMET.zip")</f>
        <v>https://climate.onebuilding.org/WMO_Region_3_South_America/BRA_Brazil/MS_Mato_Grosso_do_Sul/BRA_MS_Ivinhema.868600_INMET.zip</v>
      </c>
    </row>
    <row r="184" spans="1:10" x14ac:dyDescent="0.25">
      <c r="A184" t="s">
        <v>10</v>
      </c>
      <c r="B184" t="s">
        <v>199</v>
      </c>
      <c r="C184" t="s">
        <v>207</v>
      </c>
      <c r="D184">
        <v>868590</v>
      </c>
      <c r="E184" t="s">
        <v>13</v>
      </c>
      <c r="F184">
        <v>-22.86</v>
      </c>
      <c r="G184">
        <v>-54.61</v>
      </c>
      <c r="H184">
        <v>-4</v>
      </c>
      <c r="I184">
        <v>379</v>
      </c>
      <c r="J184" t="str">
        <f>HYPERLINK("https://climate.onebuilding.org/WMO_Region_3_South_America/BRA_Brazil/MS_Mato_Grosso_do_Sul/BRA_MS_Juti.868590_INMET.zip")</f>
        <v>https://climate.onebuilding.org/WMO_Region_3_South_America/BRA_Brazil/MS_Mato_Grosso_do_Sul/BRA_MS_Juti.868590_INMET.zip</v>
      </c>
    </row>
    <row r="185" spans="1:10" x14ac:dyDescent="0.25">
      <c r="A185" t="s">
        <v>10</v>
      </c>
      <c r="B185" t="s">
        <v>199</v>
      </c>
      <c r="C185" t="s">
        <v>208</v>
      </c>
      <c r="D185">
        <v>868070</v>
      </c>
      <c r="E185" t="s">
        <v>13</v>
      </c>
      <c r="F185">
        <v>-20.239999999999998</v>
      </c>
      <c r="G185">
        <v>-56.38</v>
      </c>
      <c r="H185">
        <v>-4</v>
      </c>
      <c r="I185">
        <v>140</v>
      </c>
      <c r="J185" t="str">
        <f>HYPERLINK("https://climate.onebuilding.org/WMO_Region_3_South_America/BRA_Brazil/MS_Mato_Grosso_do_Sul/BRA_MS_Miranda.868070_INMET.zip")</f>
        <v>https://climate.onebuilding.org/WMO_Region_3_South_America/BRA_Brazil/MS_Mato_Grosso_do_Sul/BRA_MS_Miranda.868070_INMET.zip</v>
      </c>
    </row>
    <row r="186" spans="1:10" x14ac:dyDescent="0.25">
      <c r="A186" t="s">
        <v>10</v>
      </c>
      <c r="B186" t="s">
        <v>199</v>
      </c>
      <c r="C186" t="s">
        <v>209</v>
      </c>
      <c r="D186">
        <v>867680</v>
      </c>
      <c r="E186" t="s">
        <v>13</v>
      </c>
      <c r="F186">
        <v>-18.989999999999998</v>
      </c>
      <c r="G186">
        <v>-56.62</v>
      </c>
      <c r="H186">
        <v>-4</v>
      </c>
      <c r="I186">
        <v>104</v>
      </c>
      <c r="J186" t="str">
        <f>HYPERLINK("https://climate.onebuilding.org/WMO_Region_3_South_America/BRA_Brazil/MS_Mato_Grosso_do_Sul/BRA_MS_Nhumirim.867680_INMET.zip")</f>
        <v>https://climate.onebuilding.org/WMO_Region_3_South_America/BRA_Brazil/MS_Mato_Grosso_do_Sul/BRA_MS_Nhumirim.867680_INMET.zip</v>
      </c>
    </row>
    <row r="187" spans="1:10" x14ac:dyDescent="0.25">
      <c r="A187" t="s">
        <v>10</v>
      </c>
      <c r="B187" t="s">
        <v>199</v>
      </c>
      <c r="C187" t="s">
        <v>210</v>
      </c>
      <c r="D187">
        <v>868570</v>
      </c>
      <c r="E187" t="s">
        <v>13</v>
      </c>
      <c r="F187">
        <v>-22.54</v>
      </c>
      <c r="G187">
        <v>-55.73</v>
      </c>
      <c r="H187">
        <v>-4</v>
      </c>
      <c r="I187">
        <v>650</v>
      </c>
      <c r="J187" t="str">
        <f>HYPERLINK("https://climate.onebuilding.org/WMO_Region_3_South_America/BRA_Brazil/MS_Mato_Grosso_do_Sul/BRA_MS_Ponta.Pora.868570_INMET.zip")</f>
        <v>https://climate.onebuilding.org/WMO_Region_3_South_America/BRA_Brazil/MS_Mato_Grosso_do_Sul/BRA_MS_Ponta.Pora.868570_INMET.zip</v>
      </c>
    </row>
    <row r="188" spans="1:10" x14ac:dyDescent="0.25">
      <c r="A188" t="s">
        <v>10</v>
      </c>
      <c r="B188" t="s">
        <v>199</v>
      </c>
      <c r="C188" t="s">
        <v>211</v>
      </c>
      <c r="D188">
        <v>868330</v>
      </c>
      <c r="E188" t="s">
        <v>13</v>
      </c>
      <c r="F188">
        <v>-21.7</v>
      </c>
      <c r="G188">
        <v>-57.88</v>
      </c>
      <c r="H188">
        <v>-4</v>
      </c>
      <c r="I188">
        <v>85</v>
      </c>
      <c r="J188" t="str">
        <f>HYPERLINK("https://climate.onebuilding.org/WMO_Region_3_South_America/BRA_Brazil/MS_Mato_Grosso_do_Sul/BRA_MS_Porto.Murtinho.AP.868330_INMET.zip")</f>
        <v>https://climate.onebuilding.org/WMO_Region_3_South_America/BRA_Brazil/MS_Mato_Grosso_do_Sul/BRA_MS_Porto.Murtinho.AP.868330_INMET.zip</v>
      </c>
    </row>
    <row r="189" spans="1:10" x14ac:dyDescent="0.25">
      <c r="A189" t="s">
        <v>10</v>
      </c>
      <c r="B189" t="s">
        <v>199</v>
      </c>
      <c r="C189" t="s">
        <v>212</v>
      </c>
      <c r="D189">
        <v>868360</v>
      </c>
      <c r="E189" t="s">
        <v>13</v>
      </c>
      <c r="F189">
        <v>-21.78</v>
      </c>
      <c r="G189">
        <v>-54.53</v>
      </c>
      <c r="H189">
        <v>-4</v>
      </c>
      <c r="I189">
        <v>329</v>
      </c>
      <c r="J189" t="str">
        <f>HYPERLINK("https://climate.onebuilding.org/WMO_Region_3_South_America/BRA_Brazil/MS_Mato_Grosso_do_Sul/BRA_MS_Rio.Brilhante.868360_INMET.zip")</f>
        <v>https://climate.onebuilding.org/WMO_Region_3_South_America/BRA_Brazil/MS_Mato_Grosso_do_Sul/BRA_MS_Rio.Brilhante.868360_INMET.zip</v>
      </c>
    </row>
    <row r="190" spans="1:10" x14ac:dyDescent="0.25">
      <c r="A190" t="s">
        <v>10</v>
      </c>
      <c r="B190" t="s">
        <v>199</v>
      </c>
      <c r="C190" t="s">
        <v>213</v>
      </c>
      <c r="D190">
        <v>868950</v>
      </c>
      <c r="E190" t="s">
        <v>13</v>
      </c>
      <c r="F190">
        <v>-23.97</v>
      </c>
      <c r="G190">
        <v>-55.02</v>
      </c>
      <c r="H190">
        <v>-4</v>
      </c>
      <c r="I190">
        <v>402</v>
      </c>
      <c r="J190" t="str">
        <f>HYPERLINK("https://climate.onebuilding.org/WMO_Region_3_South_America/BRA_Brazil/MS_Mato_Grosso_do_Sul/BRA_MS_Sete.Quedas.868950_INMET.zip")</f>
        <v>https://climate.onebuilding.org/WMO_Region_3_South_America/BRA_Brazil/MS_Mato_Grosso_do_Sul/BRA_MS_Sete.Quedas.868950_INMET.zip</v>
      </c>
    </row>
    <row r="191" spans="1:10" x14ac:dyDescent="0.25">
      <c r="A191" t="s">
        <v>10</v>
      </c>
      <c r="B191" t="s">
        <v>199</v>
      </c>
      <c r="C191" t="s">
        <v>214</v>
      </c>
      <c r="D191">
        <v>868090</v>
      </c>
      <c r="E191" t="s">
        <v>13</v>
      </c>
      <c r="F191">
        <v>-20.98</v>
      </c>
      <c r="G191">
        <v>-54.97</v>
      </c>
      <c r="H191">
        <v>-4</v>
      </c>
      <c r="I191">
        <v>464</v>
      </c>
      <c r="J191" t="str">
        <f>HYPERLINK("https://climate.onebuilding.org/WMO_Region_3_South_America/BRA_Brazil/MS_Mato_Grosso_do_Sul/BRA_MS_Sidrolandia.868090_INMET.zip")</f>
        <v>https://climate.onebuilding.org/WMO_Region_3_South_America/BRA_Brazil/MS_Mato_Grosso_do_Sul/BRA_MS_Sidrolandia.868090_INMET.zip</v>
      </c>
    </row>
    <row r="192" spans="1:10" x14ac:dyDescent="0.25">
      <c r="A192" t="s">
        <v>10</v>
      </c>
      <c r="B192" t="s">
        <v>199</v>
      </c>
      <c r="C192" t="s">
        <v>215</v>
      </c>
      <c r="D192">
        <v>868130</v>
      </c>
      <c r="E192" t="s">
        <v>13</v>
      </c>
      <c r="F192">
        <v>-20.75</v>
      </c>
      <c r="G192">
        <v>-51.68</v>
      </c>
      <c r="H192">
        <v>-4</v>
      </c>
      <c r="I192">
        <v>313</v>
      </c>
      <c r="J192" t="str">
        <f>HYPERLINK("https://climate.onebuilding.org/WMO_Region_3_South_America/BRA_Brazil/MS_Mato_Grosso_do_Sul/BRA_MS_Tres.Lagoas.AP.868130_INMET.zip")</f>
        <v>https://climate.onebuilding.org/WMO_Region_3_South_America/BRA_Brazil/MS_Mato_Grosso_do_Sul/BRA_MS_Tres.Lagoas.AP.868130_INMET.zip</v>
      </c>
    </row>
    <row r="193" spans="1:10" x14ac:dyDescent="0.25">
      <c r="A193" t="s">
        <v>10</v>
      </c>
      <c r="B193" t="s">
        <v>216</v>
      </c>
      <c r="C193" t="s">
        <v>217</v>
      </c>
      <c r="D193">
        <v>866860</v>
      </c>
      <c r="E193" t="s">
        <v>13</v>
      </c>
      <c r="F193">
        <v>-14.05</v>
      </c>
      <c r="G193">
        <v>-52.16</v>
      </c>
      <c r="H193">
        <v>-4</v>
      </c>
      <c r="I193">
        <v>432</v>
      </c>
      <c r="J193" t="str">
        <f>HYPERLINK("https://climate.onebuilding.org/WMO_Region_3_South_America/BRA_Brazil/MT_Mato_Grosso/BRA_MT_Agua.Boa.866860_INMET.zip")</f>
        <v>https://climate.onebuilding.org/WMO_Region_3_South_America/BRA_Brazil/MT_Mato_Grosso/BRA_MT_Agua.Boa.866860_INMET.zip</v>
      </c>
    </row>
    <row r="194" spans="1:10" x14ac:dyDescent="0.25">
      <c r="A194" t="s">
        <v>10</v>
      </c>
      <c r="B194" t="s">
        <v>216</v>
      </c>
      <c r="C194" t="s">
        <v>218</v>
      </c>
      <c r="D194">
        <v>867500</v>
      </c>
      <c r="E194" t="s">
        <v>13</v>
      </c>
      <c r="F194">
        <v>-17.82</v>
      </c>
      <c r="G194">
        <v>-53.29</v>
      </c>
      <c r="H194">
        <v>-4</v>
      </c>
      <c r="I194">
        <v>875</v>
      </c>
      <c r="J194" t="str">
        <f>HYPERLINK("https://climate.onebuilding.org/WMO_Region_3_South_America/BRA_Brazil/MT_Mato_Grosso/BRA_MT_Alto.Taquari.867500_INMET.zip")</f>
        <v>https://climate.onebuilding.org/WMO_Region_3_South_America/BRA_Brazil/MT_Mato_Grosso/BRA_MT_Alto.Taquari.867500_INMET.zip</v>
      </c>
    </row>
    <row r="195" spans="1:10" x14ac:dyDescent="0.25">
      <c r="A195" t="s">
        <v>10</v>
      </c>
      <c r="B195" t="s">
        <v>216</v>
      </c>
      <c r="C195" t="s">
        <v>219</v>
      </c>
      <c r="D195">
        <v>819760</v>
      </c>
      <c r="E195" t="s">
        <v>13</v>
      </c>
      <c r="F195">
        <v>-9.5399999999999991</v>
      </c>
      <c r="G195">
        <v>-57.45</v>
      </c>
      <c r="H195">
        <v>-4</v>
      </c>
      <c r="I195">
        <v>220</v>
      </c>
      <c r="J195" t="str">
        <f>HYPERLINK("https://climate.onebuilding.org/WMO_Region_3_South_America/BRA_Brazil/MT_Mato_Grosso/BRA_MT_Apiacas.819760_INMET.zip")</f>
        <v>https://climate.onebuilding.org/WMO_Region_3_South_America/BRA_Brazil/MT_Mato_Grosso/BRA_MT_Apiacas.819760_INMET.zip</v>
      </c>
    </row>
    <row r="196" spans="1:10" x14ac:dyDescent="0.25">
      <c r="A196" t="s">
        <v>10</v>
      </c>
      <c r="B196" t="s">
        <v>216</v>
      </c>
      <c r="C196" t="s">
        <v>220</v>
      </c>
      <c r="D196">
        <v>866620</v>
      </c>
      <c r="E196" t="s">
        <v>13</v>
      </c>
      <c r="F196">
        <v>-13.68</v>
      </c>
      <c r="G196">
        <v>-57.89</v>
      </c>
      <c r="H196">
        <v>-4</v>
      </c>
      <c r="I196">
        <v>570</v>
      </c>
      <c r="J196" t="str">
        <f>HYPERLINK("https://climate.onebuilding.org/WMO_Region_3_South_America/BRA_Brazil/MT_Mato_Grosso/BRA_MT_Campo.Novo.do.Parecis.866620_INMET.zip")</f>
        <v>https://climate.onebuilding.org/WMO_Region_3_South_America/BRA_Brazil/MT_Mato_Grosso/BRA_MT_Campo.Novo.do.Parecis.866620_INMET.zip</v>
      </c>
    </row>
    <row r="197" spans="1:10" x14ac:dyDescent="0.25">
      <c r="A197" t="s">
        <v>10</v>
      </c>
      <c r="B197" t="s">
        <v>216</v>
      </c>
      <c r="C197" t="s">
        <v>221</v>
      </c>
      <c r="D197">
        <v>867070</v>
      </c>
      <c r="E197" t="s">
        <v>13</v>
      </c>
      <c r="F197">
        <v>-15.55</v>
      </c>
      <c r="G197">
        <v>-55.17</v>
      </c>
      <c r="H197">
        <v>-4</v>
      </c>
      <c r="I197">
        <v>749</v>
      </c>
      <c r="J197" t="str">
        <f>HYPERLINK("https://climate.onebuilding.org/WMO_Region_3_South_America/BRA_Brazil/MT_Mato_Grosso/BRA_MT_Campo.Verde.867070_INMET.zip")</f>
        <v>https://climate.onebuilding.org/WMO_Region_3_South_America/BRA_Brazil/MT_Mato_Grosso/BRA_MT_Campo.Verde.867070_INMET.zip</v>
      </c>
    </row>
    <row r="198" spans="1:10" x14ac:dyDescent="0.25">
      <c r="A198" t="s">
        <v>10</v>
      </c>
      <c r="B198" t="s">
        <v>216</v>
      </c>
      <c r="C198" t="s">
        <v>222</v>
      </c>
      <c r="D198">
        <v>819780</v>
      </c>
      <c r="E198" t="s">
        <v>13</v>
      </c>
      <c r="F198">
        <v>-9.9700000000000006</v>
      </c>
      <c r="G198">
        <v>-55.83</v>
      </c>
      <c r="H198">
        <v>-4</v>
      </c>
      <c r="I198">
        <v>300</v>
      </c>
      <c r="J198" t="str">
        <f>HYPERLINK("https://climate.onebuilding.org/WMO_Region_3_South_America/BRA_Brazil/MT_Mato_Grosso/BRA_MT_Carlinda.819780_INMET.zip")</f>
        <v>https://climate.onebuilding.org/WMO_Region_3_South_America/BRA_Brazil/MT_Mato_Grosso/BRA_MT_Carlinda.819780_INMET.zip</v>
      </c>
    </row>
    <row r="199" spans="1:10" x14ac:dyDescent="0.25">
      <c r="A199" t="s">
        <v>10</v>
      </c>
      <c r="B199" t="s">
        <v>216</v>
      </c>
      <c r="C199" t="s">
        <v>223</v>
      </c>
      <c r="D199">
        <v>866610</v>
      </c>
      <c r="E199" t="s">
        <v>13</v>
      </c>
      <c r="F199">
        <v>-13.66</v>
      </c>
      <c r="G199">
        <v>-59.79</v>
      </c>
      <c r="H199">
        <v>-4</v>
      </c>
      <c r="I199">
        <v>591</v>
      </c>
      <c r="J199" t="str">
        <f>HYPERLINK("https://climate.onebuilding.org/WMO_Region_3_South_America/BRA_Brazil/MT_Mato_Grosso/BRA_MT_Comodoro.866610_INMET.zip")</f>
        <v>https://climate.onebuilding.org/WMO_Region_3_South_America/BRA_Brazil/MT_Mato_Grosso/BRA_MT_Comodoro.866610_INMET.zip</v>
      </c>
    </row>
    <row r="200" spans="1:10" x14ac:dyDescent="0.25">
      <c r="A200" t="s">
        <v>10</v>
      </c>
      <c r="B200" t="s">
        <v>216</v>
      </c>
      <c r="C200" t="s">
        <v>224</v>
      </c>
      <c r="D200">
        <v>866060</v>
      </c>
      <c r="E200" t="s">
        <v>13</v>
      </c>
      <c r="F200">
        <v>-10.65</v>
      </c>
      <c r="G200">
        <v>-51.57</v>
      </c>
      <c r="H200">
        <v>-4</v>
      </c>
      <c r="I200">
        <v>237</v>
      </c>
      <c r="J200" t="str">
        <f>HYPERLINK("https://climate.onebuilding.org/WMO_Region_3_South_America/BRA_Brazil/MT_Mato_Grosso/BRA_MT_Confresa.866060_INMET.zip")</f>
        <v>https://climate.onebuilding.org/WMO_Region_3_South_America/BRA_Brazil/MT_Mato_Grosso/BRA_MT_Confresa.866060_INMET.zip</v>
      </c>
    </row>
    <row r="201" spans="1:10" x14ac:dyDescent="0.25">
      <c r="A201" t="s">
        <v>10</v>
      </c>
      <c r="B201" t="s">
        <v>216</v>
      </c>
      <c r="C201" t="s">
        <v>225</v>
      </c>
      <c r="D201">
        <v>829270</v>
      </c>
      <c r="E201" t="s">
        <v>13</v>
      </c>
      <c r="F201">
        <v>-9.86</v>
      </c>
      <c r="G201">
        <v>-58.41</v>
      </c>
      <c r="H201">
        <v>-4</v>
      </c>
      <c r="I201">
        <v>261</v>
      </c>
      <c r="J201" t="str">
        <f>HYPERLINK("https://climate.onebuilding.org/WMO_Region_3_South_America/BRA_Brazil/MT_Mato_Grosso/BRA_MT_Cotriguacu.829270_INMET.zip")</f>
        <v>https://climate.onebuilding.org/WMO_Region_3_South_America/BRA_Brazil/MT_Mato_Grosso/BRA_MT_Cotriguacu.829270_INMET.zip</v>
      </c>
    </row>
    <row r="202" spans="1:10" x14ac:dyDescent="0.25">
      <c r="A202" t="s">
        <v>10</v>
      </c>
      <c r="B202" t="s">
        <v>216</v>
      </c>
      <c r="C202" t="s">
        <v>226</v>
      </c>
      <c r="D202">
        <v>867050</v>
      </c>
      <c r="E202" t="s">
        <v>13</v>
      </c>
      <c r="F202">
        <v>-15.62</v>
      </c>
      <c r="G202">
        <v>-56</v>
      </c>
      <c r="H202">
        <v>-4</v>
      </c>
      <c r="I202">
        <v>151</v>
      </c>
      <c r="J202" t="str">
        <f>HYPERLINK("https://climate.onebuilding.org/WMO_Region_3_South_America/BRA_Brazil/MT_Mato_Grosso/BRA_MT_Cuiaba.867050_INMET.zip")</f>
        <v>https://climate.onebuilding.org/WMO_Region_3_South_America/BRA_Brazil/MT_Mato_Grosso/BRA_MT_Cuiaba.867050_INMET.zip</v>
      </c>
    </row>
    <row r="203" spans="1:10" x14ac:dyDescent="0.25">
      <c r="A203" t="s">
        <v>10</v>
      </c>
      <c r="B203" t="s">
        <v>216</v>
      </c>
      <c r="C203" t="s">
        <v>227</v>
      </c>
      <c r="D203">
        <v>866660</v>
      </c>
      <c r="E203" t="s">
        <v>13</v>
      </c>
      <c r="F203">
        <v>-13.18</v>
      </c>
      <c r="G203">
        <v>-53.26</v>
      </c>
      <c r="H203">
        <v>-4</v>
      </c>
      <c r="I203">
        <v>379</v>
      </c>
      <c r="J203" t="str">
        <f>HYPERLINK("https://climate.onebuilding.org/WMO_Region_3_South_America/BRA_Brazil/MT_Mato_Grosso/BRA_MT_Gaucha.do.Norte.866660_INMET.zip")</f>
        <v>https://climate.onebuilding.org/WMO_Region_3_South_America/BRA_Brazil/MT_Mato_Grosso/BRA_MT_Gaucha.do.Norte.866660_INMET.zip</v>
      </c>
    </row>
    <row r="204" spans="1:10" x14ac:dyDescent="0.25">
      <c r="A204" t="s">
        <v>10</v>
      </c>
      <c r="B204" t="s">
        <v>216</v>
      </c>
      <c r="C204" t="s">
        <v>228</v>
      </c>
      <c r="D204">
        <v>819790</v>
      </c>
      <c r="E204" t="s">
        <v>13</v>
      </c>
      <c r="F204">
        <v>-9.7899999999999991</v>
      </c>
      <c r="G204">
        <v>-54.91</v>
      </c>
      <c r="H204">
        <v>-4</v>
      </c>
      <c r="I204">
        <v>320</v>
      </c>
      <c r="J204" t="str">
        <f>HYPERLINK("https://climate.onebuilding.org/WMO_Region_3_South_America/BRA_Brazil/MT_Mato_Grosso/BRA_MT_Guaranta.do.Norte.819790_INMET.zip")</f>
        <v>https://climate.onebuilding.org/WMO_Region_3_South_America/BRA_Brazil/MT_Mato_Grosso/BRA_MT_Guaranta.do.Norte.819790_INMET.zip</v>
      </c>
    </row>
    <row r="205" spans="1:10" x14ac:dyDescent="0.25">
      <c r="A205" t="s">
        <v>10</v>
      </c>
      <c r="B205" t="s">
        <v>216</v>
      </c>
      <c r="C205" t="s">
        <v>229</v>
      </c>
      <c r="D205">
        <v>867290</v>
      </c>
      <c r="E205" t="s">
        <v>13</v>
      </c>
      <c r="F205">
        <v>-16.34</v>
      </c>
      <c r="G205">
        <v>-53.77</v>
      </c>
      <c r="H205">
        <v>-4</v>
      </c>
      <c r="I205">
        <v>526</v>
      </c>
      <c r="J205" t="str">
        <f>HYPERLINK("https://climate.onebuilding.org/WMO_Region_3_South_America/BRA_Brazil/MT_Mato_Grosso/BRA_MT_Guiratinga.867290_INMET.zip")</f>
        <v>https://climate.onebuilding.org/WMO_Region_3_South_America/BRA_Brazil/MT_Mato_Grosso/BRA_MT_Guiratinga.867290_INMET.zip</v>
      </c>
    </row>
    <row r="206" spans="1:10" x14ac:dyDescent="0.25">
      <c r="A206" t="s">
        <v>10</v>
      </c>
      <c r="B206" t="s">
        <v>216</v>
      </c>
      <c r="C206" t="s">
        <v>230</v>
      </c>
      <c r="D206">
        <v>867480</v>
      </c>
      <c r="E206" t="s">
        <v>13</v>
      </c>
      <c r="F206">
        <v>-17.18</v>
      </c>
      <c r="G206">
        <v>-54.5</v>
      </c>
      <c r="H206">
        <v>-4</v>
      </c>
      <c r="I206">
        <v>585</v>
      </c>
      <c r="J206" t="str">
        <f>HYPERLINK("https://climate.onebuilding.org/WMO_Region_3_South_America/BRA_Brazil/MT_Mato_Grosso/BRA_MT_Itiquira.867480_INMET.zip")</f>
        <v>https://climate.onebuilding.org/WMO_Region_3_South_America/BRA_Brazil/MT_Mato_Grosso/BRA_MT_Itiquira.867480_INMET.zip</v>
      </c>
    </row>
    <row r="207" spans="1:10" x14ac:dyDescent="0.25">
      <c r="A207" t="s">
        <v>10</v>
      </c>
      <c r="B207" t="s">
        <v>216</v>
      </c>
      <c r="C207" t="s">
        <v>231</v>
      </c>
      <c r="D207">
        <v>866250</v>
      </c>
      <c r="E207" t="s">
        <v>13</v>
      </c>
      <c r="F207">
        <v>-11.26</v>
      </c>
      <c r="G207">
        <v>-57.52</v>
      </c>
      <c r="H207">
        <v>-4</v>
      </c>
      <c r="I207">
        <v>260</v>
      </c>
      <c r="J207" t="str">
        <f>HYPERLINK("https://climate.onebuilding.org/WMO_Region_3_South_America/BRA_Brazil/MT_Mato_Grosso/BRA_MT_Juara.866250_INMET.zip")</f>
        <v>https://climate.onebuilding.org/WMO_Region_3_South_America/BRA_Brazil/MT_Mato_Grosso/BRA_MT_Juara.866250_INMET.zip</v>
      </c>
    </row>
    <row r="208" spans="1:10" x14ac:dyDescent="0.25">
      <c r="A208" t="s">
        <v>10</v>
      </c>
      <c r="B208" t="s">
        <v>216</v>
      </c>
      <c r="C208" t="s">
        <v>232</v>
      </c>
      <c r="D208">
        <v>866240</v>
      </c>
      <c r="E208" t="s">
        <v>13</v>
      </c>
      <c r="F208">
        <v>-11.38</v>
      </c>
      <c r="G208">
        <v>-58.74</v>
      </c>
      <c r="H208">
        <v>-4</v>
      </c>
      <c r="I208">
        <v>200</v>
      </c>
      <c r="J208" t="str">
        <f>HYPERLINK("https://climate.onebuilding.org/WMO_Region_3_South_America/BRA_Brazil/MT_Mato_Grosso/BRA_MT_Juina.866240_INMET.zip")</f>
        <v>https://climate.onebuilding.org/WMO_Region_3_South_America/BRA_Brazil/MT_Mato_Grosso/BRA_MT_Juina.866240_INMET.zip</v>
      </c>
    </row>
    <row r="209" spans="1:10" x14ac:dyDescent="0.25">
      <c r="A209" t="s">
        <v>10</v>
      </c>
      <c r="B209" t="s">
        <v>216</v>
      </c>
      <c r="C209" t="s">
        <v>233</v>
      </c>
      <c r="D209">
        <v>866630</v>
      </c>
      <c r="E209" t="s">
        <v>13</v>
      </c>
      <c r="F209">
        <v>-13.04</v>
      </c>
      <c r="G209">
        <v>-57.09</v>
      </c>
      <c r="H209">
        <v>-4</v>
      </c>
      <c r="I209">
        <v>353</v>
      </c>
      <c r="J209" t="str">
        <f>HYPERLINK("https://climate.onebuilding.org/WMO_Region_3_South_America/BRA_Brazil/MT_Mato_Grosso/BRA_MT_Nova.Maringa.866630_INMET.zip")</f>
        <v>https://climate.onebuilding.org/WMO_Region_3_South_America/BRA_Brazil/MT_Mato_Grosso/BRA_MT_Nova.Maringa.866630_INMET.zip</v>
      </c>
    </row>
    <row r="210" spans="1:10" x14ac:dyDescent="0.25">
      <c r="A210" t="s">
        <v>10</v>
      </c>
      <c r="B210" t="s">
        <v>216</v>
      </c>
      <c r="C210" t="s">
        <v>234</v>
      </c>
      <c r="D210">
        <v>866430</v>
      </c>
      <c r="E210" t="s">
        <v>13</v>
      </c>
      <c r="F210">
        <v>-12.52</v>
      </c>
      <c r="G210">
        <v>-58.23</v>
      </c>
      <c r="H210">
        <v>-4</v>
      </c>
      <c r="I210">
        <v>431</v>
      </c>
      <c r="J210" t="str">
        <f>HYPERLINK("https://climate.onebuilding.org/WMO_Region_3_South_America/BRA_Brazil/MT_Mato_Grosso/BRA_MT_Novo.Mundo.866430_INMET.zip")</f>
        <v>https://climate.onebuilding.org/WMO_Region_3_South_America/BRA_Brazil/MT_Mato_Grosso/BRA_MT_Novo.Mundo.866430_INMET.zip</v>
      </c>
    </row>
    <row r="211" spans="1:10" x14ac:dyDescent="0.25">
      <c r="A211" t="s">
        <v>10</v>
      </c>
      <c r="B211" t="s">
        <v>216</v>
      </c>
      <c r="C211" t="s">
        <v>235</v>
      </c>
      <c r="D211">
        <v>866840</v>
      </c>
      <c r="E211" t="s">
        <v>13</v>
      </c>
      <c r="F211">
        <v>-14.43</v>
      </c>
      <c r="G211">
        <v>-54.05</v>
      </c>
      <c r="H211">
        <v>-4</v>
      </c>
      <c r="I211">
        <v>474</v>
      </c>
      <c r="J211" t="str">
        <f>HYPERLINK("https://climate.onebuilding.org/WMO_Region_3_South_America/BRA_Brazil/MT_Mato_Grosso/BRA_MT_Paranatinga.866840_INMET.zip")</f>
        <v>https://climate.onebuilding.org/WMO_Region_3_South_America/BRA_Brazil/MT_Mato_Grosso/BRA_MT_Paranatinga.866840_INMET.zip</v>
      </c>
    </row>
    <row r="212" spans="1:10" x14ac:dyDescent="0.25">
      <c r="A212" t="s">
        <v>10</v>
      </c>
      <c r="B212" t="s">
        <v>216</v>
      </c>
      <c r="C212" t="s">
        <v>236</v>
      </c>
      <c r="D212">
        <v>867020</v>
      </c>
      <c r="E212" t="s">
        <v>13</v>
      </c>
      <c r="F212">
        <v>-15.25</v>
      </c>
      <c r="G212">
        <v>-59.35</v>
      </c>
      <c r="H212">
        <v>-4</v>
      </c>
      <c r="I212">
        <v>256</v>
      </c>
      <c r="J212" t="str">
        <f>HYPERLINK("https://climate.onebuilding.org/WMO_Region_3_South_America/BRA_Brazil/MT_Mato_Grosso/BRA_MT_Pontes.de.Lacerda.867020_INMET.zip")</f>
        <v>https://climate.onebuilding.org/WMO_Region_3_South_America/BRA_Brazil/MT_Mato_Grosso/BRA_MT_Pontes.de.Lacerda.867020_INMET.zip</v>
      </c>
    </row>
    <row r="213" spans="1:10" x14ac:dyDescent="0.25">
      <c r="A213" t="s">
        <v>10</v>
      </c>
      <c r="B213" t="s">
        <v>216</v>
      </c>
      <c r="C213" t="s">
        <v>237</v>
      </c>
      <c r="D213">
        <v>867040</v>
      </c>
      <c r="E213" t="s">
        <v>13</v>
      </c>
      <c r="F213">
        <v>-15.32</v>
      </c>
      <c r="G213">
        <v>-57.23</v>
      </c>
      <c r="H213">
        <v>-4</v>
      </c>
      <c r="I213">
        <v>145</v>
      </c>
      <c r="J213" t="str">
        <f>HYPERLINK("https://climate.onebuilding.org/WMO_Region_3_South_America/BRA_Brazil/MT_Mato_Grosso/BRA_MT_Porto.Estrela.867040_INMET.zip")</f>
        <v>https://climate.onebuilding.org/WMO_Region_3_South_America/BRA_Brazil/MT_Mato_Grosso/BRA_MT_Porto.Estrela.867040_INMET.zip</v>
      </c>
    </row>
    <row r="214" spans="1:10" x14ac:dyDescent="0.25">
      <c r="A214" t="s">
        <v>10</v>
      </c>
      <c r="B214" t="s">
        <v>216</v>
      </c>
      <c r="C214" t="s">
        <v>238</v>
      </c>
      <c r="D214">
        <v>866470</v>
      </c>
      <c r="E214" t="s">
        <v>13</v>
      </c>
      <c r="F214">
        <v>-12.63</v>
      </c>
      <c r="G214">
        <v>-52.22</v>
      </c>
      <c r="H214">
        <v>-4</v>
      </c>
      <c r="I214">
        <v>382</v>
      </c>
      <c r="J214" t="str">
        <f>HYPERLINK("https://climate.onebuilding.org/WMO_Region_3_South_America/BRA_Brazil/MT_Mato_Grosso/BRA_MT_Querencia.866470_INMET.zip")</f>
        <v>https://climate.onebuilding.org/WMO_Region_3_South_America/BRA_Brazil/MT_Mato_Grosso/BRA_MT_Querencia.866470_INMET.zip</v>
      </c>
    </row>
    <row r="215" spans="1:10" x14ac:dyDescent="0.25">
      <c r="A215" t="s">
        <v>10</v>
      </c>
      <c r="B215" t="s">
        <v>216</v>
      </c>
      <c r="C215" t="s">
        <v>239</v>
      </c>
      <c r="D215">
        <v>867280</v>
      </c>
      <c r="E215" t="s">
        <v>13</v>
      </c>
      <c r="F215">
        <v>-16.47</v>
      </c>
      <c r="G215">
        <v>-54.64</v>
      </c>
      <c r="H215">
        <v>-4</v>
      </c>
      <c r="I215">
        <v>284</v>
      </c>
      <c r="J215" t="str">
        <f>HYPERLINK("https://climate.onebuilding.org/WMO_Region_3_South_America/BRA_Brazil/MT_Mato_Grosso/BRA_MT_Rondonopolis.867280_INMET.zip")</f>
        <v>https://climate.onebuilding.org/WMO_Region_3_South_America/BRA_Brazil/MT_Mato_Grosso/BRA_MT_Rondonopolis.867280_INMET.zip</v>
      </c>
    </row>
    <row r="216" spans="1:10" x14ac:dyDescent="0.25">
      <c r="A216" t="s">
        <v>10</v>
      </c>
      <c r="B216" t="s">
        <v>216</v>
      </c>
      <c r="C216" t="s">
        <v>240</v>
      </c>
      <c r="D216">
        <v>867030</v>
      </c>
      <c r="E216" t="s">
        <v>13</v>
      </c>
      <c r="F216">
        <v>-15.12</v>
      </c>
      <c r="G216">
        <v>-58.13</v>
      </c>
      <c r="H216">
        <v>-4</v>
      </c>
      <c r="I216">
        <v>303</v>
      </c>
      <c r="J216" t="str">
        <f>HYPERLINK("https://climate.onebuilding.org/WMO_Region_3_South_America/BRA_Brazil/MT_Mato_Grosso/BRA_MT_Salto.do.Ceu.867030_INMET.zip")</f>
        <v>https://climate.onebuilding.org/WMO_Region_3_South_America/BRA_Brazil/MT_Mato_Grosso/BRA_MT_Salto.do.Ceu.867030_INMET.zip</v>
      </c>
    </row>
    <row r="217" spans="1:10" x14ac:dyDescent="0.25">
      <c r="A217" t="s">
        <v>10</v>
      </c>
      <c r="B217" t="s">
        <v>216</v>
      </c>
      <c r="C217" t="s">
        <v>241</v>
      </c>
      <c r="D217">
        <v>866850</v>
      </c>
      <c r="E217" t="s">
        <v>13</v>
      </c>
      <c r="F217">
        <v>-14.93</v>
      </c>
      <c r="G217">
        <v>-53.88</v>
      </c>
      <c r="H217">
        <v>-4</v>
      </c>
      <c r="I217">
        <v>648</v>
      </c>
      <c r="J217" t="str">
        <f>HYPERLINK("https://climate.onebuilding.org/WMO_Region_3_South_America/BRA_Brazil/MT_Mato_Grosso/BRA_MT_Santo.Antonio.do.Leste.866850_INMET.zip")</f>
        <v>https://climate.onebuilding.org/WMO_Region_3_South_America/BRA_Brazil/MT_Mato_Grosso/BRA_MT_Santo.Antonio.do.Leste.866850_INMET.zip</v>
      </c>
    </row>
    <row r="218" spans="1:10" x14ac:dyDescent="0.25">
      <c r="A218" t="s">
        <v>10</v>
      </c>
      <c r="B218" t="s">
        <v>216</v>
      </c>
      <c r="C218" t="s">
        <v>242</v>
      </c>
      <c r="D218">
        <v>866280</v>
      </c>
      <c r="E218" t="s">
        <v>13</v>
      </c>
      <c r="F218">
        <v>-11.62</v>
      </c>
      <c r="G218">
        <v>-50.73</v>
      </c>
      <c r="H218">
        <v>-4</v>
      </c>
      <c r="I218">
        <v>218</v>
      </c>
      <c r="J218" t="str">
        <f>HYPERLINK("https://climate.onebuilding.org/WMO_Region_3_South_America/BRA_Brazil/MT_Mato_Grosso/BRA_MT_Sao.Felix.do.Araguaia.866280_INMET.zip")</f>
        <v>https://climate.onebuilding.org/WMO_Region_3_South_America/BRA_Brazil/MT_Mato_Grosso/BRA_MT_Sao.Felix.do.Araguaia.866280_INMET.zip</v>
      </c>
    </row>
    <row r="219" spans="1:10" x14ac:dyDescent="0.25">
      <c r="A219" t="s">
        <v>10</v>
      </c>
      <c r="B219" t="s">
        <v>216</v>
      </c>
      <c r="C219" t="s">
        <v>243</v>
      </c>
      <c r="D219">
        <v>866640</v>
      </c>
      <c r="E219" t="s">
        <v>13</v>
      </c>
      <c r="F219">
        <v>-13.45</v>
      </c>
      <c r="G219">
        <v>-56.72</v>
      </c>
      <c r="H219">
        <v>-4</v>
      </c>
      <c r="I219">
        <v>350</v>
      </c>
      <c r="J219" t="str">
        <f>HYPERLINK("https://climate.onebuilding.org/WMO_Region_3_South_America/BRA_Brazil/MT_Mato_Grosso/BRA_MT_Sao.Jose.do.Rio.Claro.866640_INMET.zip")</f>
        <v>https://climate.onebuilding.org/WMO_Region_3_South_America/BRA_Brazil/MT_Mato_Grosso/BRA_MT_Sao.Jose.do.Rio.Claro.866640_INMET.zip</v>
      </c>
    </row>
    <row r="220" spans="1:10" x14ac:dyDescent="0.25">
      <c r="A220" t="s">
        <v>10</v>
      </c>
      <c r="B220" t="s">
        <v>216</v>
      </c>
      <c r="C220" t="s">
        <v>244</v>
      </c>
      <c r="D220">
        <v>866260</v>
      </c>
      <c r="E220" t="s">
        <v>13</v>
      </c>
      <c r="F220">
        <v>-11.86</v>
      </c>
      <c r="G220">
        <v>-55.5</v>
      </c>
      <c r="H220">
        <v>-4</v>
      </c>
      <c r="I220">
        <v>371</v>
      </c>
      <c r="J220" t="str">
        <f>HYPERLINK("https://climate.onebuilding.org/WMO_Region_3_South_America/BRA_Brazil/MT_Mato_Grosso/BRA_MT_Sinop.866260_INMET.zip")</f>
        <v>https://climate.onebuilding.org/WMO_Region_3_South_America/BRA_Brazil/MT_Mato_Grosso/BRA_MT_Sinop.866260_INMET.zip</v>
      </c>
    </row>
    <row r="221" spans="1:10" x14ac:dyDescent="0.25">
      <c r="A221" t="s">
        <v>10</v>
      </c>
      <c r="B221" t="s">
        <v>216</v>
      </c>
      <c r="C221" t="s">
        <v>245</v>
      </c>
      <c r="D221">
        <v>866450</v>
      </c>
      <c r="E221" t="s">
        <v>13</v>
      </c>
      <c r="F221">
        <v>-12.55</v>
      </c>
      <c r="G221">
        <v>-55.71</v>
      </c>
      <c r="H221">
        <v>-4</v>
      </c>
      <c r="I221">
        <v>380</v>
      </c>
      <c r="J221" t="str">
        <f>HYPERLINK("https://climate.onebuilding.org/WMO_Region_3_South_America/BRA_Brazil/MT_Mato_Grosso/BRA_MT_Sorriso.866450_INMET.zip")</f>
        <v>https://climate.onebuilding.org/WMO_Region_3_South_America/BRA_Brazil/MT_Mato_Grosso/BRA_MT_Sorriso.866450_INMET.zip</v>
      </c>
    </row>
    <row r="222" spans="1:10" x14ac:dyDescent="0.25">
      <c r="A222" t="s">
        <v>10</v>
      </c>
      <c r="B222" t="s">
        <v>216</v>
      </c>
      <c r="C222" t="s">
        <v>246</v>
      </c>
      <c r="D222">
        <v>866820</v>
      </c>
      <c r="E222" t="s">
        <v>13</v>
      </c>
      <c r="F222">
        <v>-14.62</v>
      </c>
      <c r="G222">
        <v>-57.49</v>
      </c>
      <c r="H222">
        <v>-4</v>
      </c>
      <c r="I222">
        <v>322</v>
      </c>
      <c r="J222" t="str">
        <f>HYPERLINK("https://climate.onebuilding.org/WMO_Region_3_South_America/BRA_Brazil/MT_Mato_Grosso/BRA_MT_Tangara.da.Serra.866820_INMET.zip")</f>
        <v>https://climate.onebuilding.org/WMO_Region_3_South_America/BRA_Brazil/MT_Mato_Grosso/BRA_MT_Tangara.da.Serra.866820_INMET.zip</v>
      </c>
    </row>
    <row r="223" spans="1:10" x14ac:dyDescent="0.25">
      <c r="A223" t="s">
        <v>10</v>
      </c>
      <c r="B223" t="s">
        <v>216</v>
      </c>
      <c r="C223" t="s">
        <v>247</v>
      </c>
      <c r="D223">
        <v>867010</v>
      </c>
      <c r="E223" t="s">
        <v>13</v>
      </c>
      <c r="F223">
        <v>-15.01</v>
      </c>
      <c r="G223">
        <v>-59.95</v>
      </c>
      <c r="H223">
        <v>-4</v>
      </c>
      <c r="I223">
        <v>222</v>
      </c>
      <c r="J223" t="str">
        <f>HYPERLINK("https://climate.onebuilding.org/WMO_Region_3_South_America/BRA_Brazil/MT_Mato_Grosso/BRA_MT_Vila.Bela.da.Santissima.Trindade.867010_INMET.zip")</f>
        <v>https://climate.onebuilding.org/WMO_Region_3_South_America/BRA_Brazil/MT_Mato_Grosso/BRA_MT_Vila.Bela.da.Santissima.Trindade.867010_INMET.zip</v>
      </c>
    </row>
    <row r="224" spans="1:10" x14ac:dyDescent="0.25">
      <c r="A224" t="s">
        <v>10</v>
      </c>
      <c r="B224" t="s">
        <v>248</v>
      </c>
      <c r="C224" t="s">
        <v>249</v>
      </c>
      <c r="D224">
        <v>816800</v>
      </c>
      <c r="E224" t="s">
        <v>13</v>
      </c>
      <c r="F224">
        <v>-1.46</v>
      </c>
      <c r="G224">
        <v>-48.5</v>
      </c>
      <c r="H224">
        <v>-3</v>
      </c>
      <c r="I224">
        <v>24</v>
      </c>
      <c r="J224" t="str">
        <f>HYPERLINK("https://climate.onebuilding.org/WMO_Region_3_South_America/BRA_Brazil/PA_Para/BRA_PA_Belem.816800_INMET.zip")</f>
        <v>https://climate.onebuilding.org/WMO_Region_3_South_America/BRA_Brazil/PA_Para/BRA_PA_Belem.816800_INMET.zip</v>
      </c>
    </row>
    <row r="225" spans="1:10" x14ac:dyDescent="0.25">
      <c r="A225" t="s">
        <v>10</v>
      </c>
      <c r="B225" t="s">
        <v>248</v>
      </c>
      <c r="C225" t="s">
        <v>250</v>
      </c>
      <c r="D225">
        <v>816850</v>
      </c>
      <c r="E225" t="s">
        <v>13</v>
      </c>
      <c r="F225">
        <v>-1.05</v>
      </c>
      <c r="G225">
        <v>-46.78</v>
      </c>
      <c r="H225">
        <v>-3</v>
      </c>
      <c r="I225">
        <v>33</v>
      </c>
      <c r="J225" t="str">
        <f>HYPERLINK("https://climate.onebuilding.org/WMO_Region_3_South_America/BRA_Brazil/PA_Para/BRA_PA_Braganca.816850_INMET.zip")</f>
        <v>https://climate.onebuilding.org/WMO_Region_3_South_America/BRA_Brazil/PA_Para/BRA_PA_Braganca.816850_INMET.zip</v>
      </c>
    </row>
    <row r="226" spans="1:10" x14ac:dyDescent="0.25">
      <c r="A226" t="s">
        <v>10</v>
      </c>
      <c r="B226" t="s">
        <v>248</v>
      </c>
      <c r="C226" t="s">
        <v>251</v>
      </c>
      <c r="D226">
        <v>817100</v>
      </c>
      <c r="E226" t="s">
        <v>13</v>
      </c>
      <c r="F226">
        <v>-2.25</v>
      </c>
      <c r="G226">
        <v>-49.49</v>
      </c>
      <c r="H226">
        <v>-3</v>
      </c>
      <c r="I226">
        <v>22</v>
      </c>
      <c r="J226" t="str">
        <f>HYPERLINK("https://climate.onebuilding.org/WMO_Region_3_South_America/BRA_Brazil/PA_Para/BRA_PA_Cameta.817100_INMET.zip")</f>
        <v>https://climate.onebuilding.org/WMO_Region_3_South_America/BRA_Brazil/PA_Para/BRA_PA_Cameta.817100_INMET.zip</v>
      </c>
    </row>
    <row r="227" spans="1:10" x14ac:dyDescent="0.25">
      <c r="A227" t="s">
        <v>10</v>
      </c>
      <c r="B227" t="s">
        <v>248</v>
      </c>
      <c r="C227" t="s">
        <v>252</v>
      </c>
      <c r="D227">
        <v>816820</v>
      </c>
      <c r="E227" t="s">
        <v>13</v>
      </c>
      <c r="F227">
        <v>-1.3</v>
      </c>
      <c r="G227">
        <v>-47.92</v>
      </c>
      <c r="H227">
        <v>-3</v>
      </c>
      <c r="I227">
        <v>65</v>
      </c>
      <c r="J227" t="str">
        <f>HYPERLINK("https://climate.onebuilding.org/WMO_Region_3_South_America/BRA_Brazil/PA_Para/BRA_PA_Castanhal.816820_INMET.zip")</f>
        <v>https://climate.onebuilding.org/WMO_Region_3_South_America/BRA_Brazil/PA_Para/BRA_PA_Castanhal.816820_INMET.zip</v>
      </c>
    </row>
    <row r="228" spans="1:10" x14ac:dyDescent="0.25">
      <c r="A228" t="s">
        <v>10</v>
      </c>
      <c r="B228" t="s">
        <v>248</v>
      </c>
      <c r="C228" t="s">
        <v>253</v>
      </c>
      <c r="D228">
        <v>819400</v>
      </c>
      <c r="E228" t="s">
        <v>13</v>
      </c>
      <c r="F228">
        <v>-6.28</v>
      </c>
      <c r="G228">
        <v>-49.27</v>
      </c>
      <c r="H228">
        <v>-3</v>
      </c>
      <c r="I228">
        <v>180</v>
      </c>
      <c r="J228" t="str">
        <f>HYPERLINK("https://climate.onebuilding.org/WMO_Region_3_South_America/BRA_Brazil/PA_Para/BRA_PA_Conceicao.do.Araguaia.819400_INMET.zip")</f>
        <v>https://climate.onebuilding.org/WMO_Region_3_South_America/BRA_Brazil/PA_Para/BRA_PA_Conceicao.do.Araguaia.819400_INMET.zip</v>
      </c>
    </row>
    <row r="229" spans="1:10" x14ac:dyDescent="0.25">
      <c r="A229" t="s">
        <v>10</v>
      </c>
      <c r="B229" t="s">
        <v>248</v>
      </c>
      <c r="C229" t="s">
        <v>254</v>
      </c>
      <c r="D229">
        <v>817780</v>
      </c>
      <c r="E229" t="s">
        <v>13</v>
      </c>
      <c r="F229">
        <v>-4.28</v>
      </c>
      <c r="G229">
        <v>-55.99</v>
      </c>
      <c r="H229">
        <v>-3</v>
      </c>
      <c r="I229">
        <v>13</v>
      </c>
      <c r="J229" t="str">
        <f>HYPERLINK("https://climate.onebuilding.org/WMO_Region_3_South_America/BRA_Brazil/PA_Para/BRA_PA_Itaituba.817780_INMET.zip")</f>
        <v>https://climate.onebuilding.org/WMO_Region_3_South_America/BRA_Brazil/PA_Para/BRA_PA_Itaituba.817780_INMET.zip</v>
      </c>
    </row>
    <row r="230" spans="1:10" x14ac:dyDescent="0.25">
      <c r="A230" t="s">
        <v>10</v>
      </c>
      <c r="B230" t="s">
        <v>248</v>
      </c>
      <c r="C230" t="s">
        <v>255</v>
      </c>
      <c r="D230">
        <v>825620</v>
      </c>
      <c r="E230" t="s">
        <v>13</v>
      </c>
      <c r="F230">
        <v>-5.37</v>
      </c>
      <c r="G230">
        <v>-49.12</v>
      </c>
      <c r="H230">
        <v>-3</v>
      </c>
      <c r="I230">
        <v>84</v>
      </c>
      <c r="J230" t="str">
        <f>HYPERLINK("https://climate.onebuilding.org/WMO_Region_3_South_America/BRA_Brazil/PA_Para/BRA_PA_Maraba.825620_INMET.zip")</f>
        <v>https://climate.onebuilding.org/WMO_Region_3_South_America/BRA_Brazil/PA_Para/BRA_PA_Maraba.825620_INMET.zip</v>
      </c>
    </row>
    <row r="231" spans="1:10" x14ac:dyDescent="0.25">
      <c r="A231" t="s">
        <v>10</v>
      </c>
      <c r="B231" t="s">
        <v>248</v>
      </c>
      <c r="C231" t="s">
        <v>256</v>
      </c>
      <c r="D231">
        <v>817840</v>
      </c>
      <c r="E231" t="s">
        <v>13</v>
      </c>
      <c r="F231">
        <v>-4.26</v>
      </c>
      <c r="G231">
        <v>-49.93</v>
      </c>
      <c r="H231">
        <v>-3</v>
      </c>
      <c r="I231">
        <v>113</v>
      </c>
      <c r="J231" t="str">
        <f>HYPERLINK("https://climate.onebuilding.org/WMO_Region_3_South_America/BRA_Brazil/PA_Para/BRA_PA_Novo.Repartimento.817840_INMET.zip")</f>
        <v>https://climate.onebuilding.org/WMO_Region_3_South_America/BRA_Brazil/PA_Para/BRA_PA_Novo.Repartimento.817840_INMET.zip</v>
      </c>
    </row>
    <row r="232" spans="1:10" x14ac:dyDescent="0.25">
      <c r="A232" t="s">
        <v>10</v>
      </c>
      <c r="B232" t="s">
        <v>248</v>
      </c>
      <c r="C232" t="s">
        <v>257</v>
      </c>
      <c r="D232">
        <v>817420</v>
      </c>
      <c r="E232" t="s">
        <v>13</v>
      </c>
      <c r="F232">
        <v>-3.84</v>
      </c>
      <c r="G232">
        <v>-50.64</v>
      </c>
      <c r="H232">
        <v>-3</v>
      </c>
      <c r="I232">
        <v>108</v>
      </c>
      <c r="J232" t="str">
        <f>HYPERLINK("https://climate.onebuilding.org/WMO_Region_3_South_America/BRA_Brazil/PA_Para/BRA_PA_Pacaja.817420_INMET.zip")</f>
        <v>https://climate.onebuilding.org/WMO_Region_3_South_America/BRA_Brazil/PA_Para/BRA_PA_Pacaja.817420_INMET.zip</v>
      </c>
    </row>
    <row r="233" spans="1:10" x14ac:dyDescent="0.25">
      <c r="A233" t="s">
        <v>10</v>
      </c>
      <c r="B233" t="s">
        <v>248</v>
      </c>
      <c r="C233" t="s">
        <v>258</v>
      </c>
      <c r="D233">
        <v>817450</v>
      </c>
      <c r="E233" t="s">
        <v>13</v>
      </c>
      <c r="F233">
        <v>-3.01</v>
      </c>
      <c r="G233">
        <v>-47.34</v>
      </c>
      <c r="H233">
        <v>-3</v>
      </c>
      <c r="I233">
        <v>101</v>
      </c>
      <c r="J233" t="str">
        <f>HYPERLINK("https://climate.onebuilding.org/WMO_Region_3_South_America/BRA_Brazil/PA_Para/BRA_PA_Paragominas.817450_INMET.zip")</f>
        <v>https://climate.onebuilding.org/WMO_Region_3_South_America/BRA_Brazil/PA_Para/BRA_PA_Paragominas.817450_INMET.zip</v>
      </c>
    </row>
    <row r="234" spans="1:10" x14ac:dyDescent="0.25">
      <c r="A234" t="s">
        <v>10</v>
      </c>
      <c r="B234" t="s">
        <v>248</v>
      </c>
      <c r="C234" t="s">
        <v>259</v>
      </c>
      <c r="D234">
        <v>817370</v>
      </c>
      <c r="E234" t="s">
        <v>13</v>
      </c>
      <c r="F234">
        <v>-3.86</v>
      </c>
      <c r="G234">
        <v>-54.22</v>
      </c>
      <c r="H234">
        <v>-3</v>
      </c>
      <c r="I234">
        <v>96</v>
      </c>
      <c r="J234" t="str">
        <f>HYPERLINK("https://climate.onebuilding.org/WMO_Region_3_South_America/BRA_Brazil/PA_Para/BRA_PA_Placas.817370_INMET.zip")</f>
        <v>https://climate.onebuilding.org/WMO_Region_3_South_America/BRA_Brazil/PA_Para/BRA_PA_Placas.817370_INMET.zip</v>
      </c>
    </row>
    <row r="235" spans="1:10" x14ac:dyDescent="0.25">
      <c r="A235" t="s">
        <v>10</v>
      </c>
      <c r="B235" t="s">
        <v>248</v>
      </c>
      <c r="C235" t="s">
        <v>260</v>
      </c>
      <c r="D235">
        <v>817860</v>
      </c>
      <c r="E235" t="s">
        <v>13</v>
      </c>
      <c r="F235">
        <v>-4.78</v>
      </c>
      <c r="G235">
        <v>-48.07</v>
      </c>
      <c r="H235">
        <v>-3</v>
      </c>
      <c r="I235">
        <v>221</v>
      </c>
      <c r="J235" t="str">
        <f>HYPERLINK("https://climate.onebuilding.org/WMO_Region_3_South_America/BRA_Brazil/PA_Para/BRA_PA_Rondon.do.Para.817860_INMET.zip")</f>
        <v>https://climate.onebuilding.org/WMO_Region_3_South_America/BRA_Brazil/PA_Para/BRA_PA_Rondon.do.Para.817860_INMET.zip</v>
      </c>
    </row>
    <row r="236" spans="1:10" x14ac:dyDescent="0.25">
      <c r="A236" t="s">
        <v>10</v>
      </c>
      <c r="B236" t="s">
        <v>248</v>
      </c>
      <c r="C236" t="s">
        <v>261</v>
      </c>
      <c r="D236">
        <v>816600</v>
      </c>
      <c r="E236" t="s">
        <v>13</v>
      </c>
      <c r="F236">
        <v>-0.62</v>
      </c>
      <c r="G236">
        <v>-47.35</v>
      </c>
      <c r="H236">
        <v>-3</v>
      </c>
      <c r="I236">
        <v>20</v>
      </c>
      <c r="J236" t="str">
        <f>HYPERLINK("https://climate.onebuilding.org/WMO_Region_3_South_America/BRA_Brazil/PA_Para/BRA_PA_Salinopolis.816600_INMET.zip")</f>
        <v>https://climate.onebuilding.org/WMO_Region_3_South_America/BRA_Brazil/PA_Para/BRA_PA_Salinopolis.816600_INMET.zip</v>
      </c>
    </row>
    <row r="237" spans="1:10" x14ac:dyDescent="0.25">
      <c r="A237" t="s">
        <v>10</v>
      </c>
      <c r="B237" t="s">
        <v>248</v>
      </c>
      <c r="C237" t="s">
        <v>262</v>
      </c>
      <c r="D237">
        <v>819820</v>
      </c>
      <c r="E237" t="s">
        <v>13</v>
      </c>
      <c r="F237">
        <v>-9.34</v>
      </c>
      <c r="G237">
        <v>-50.33</v>
      </c>
      <c r="H237">
        <v>-3</v>
      </c>
      <c r="I237">
        <v>168</v>
      </c>
      <c r="J237" t="str">
        <f>HYPERLINK("https://climate.onebuilding.org/WMO_Region_3_South_America/BRA_Brazil/PA_Para/BRA_PA_Santana.do.Araguaia.819820_INMET.zip")</f>
        <v>https://climate.onebuilding.org/WMO_Region_3_South_America/BRA_Brazil/PA_Para/BRA_PA_Santana.do.Araguaia.819820_INMET.zip</v>
      </c>
    </row>
    <row r="238" spans="1:10" x14ac:dyDescent="0.25">
      <c r="A238" t="s">
        <v>10</v>
      </c>
      <c r="B238" t="s">
        <v>248</v>
      </c>
      <c r="C238" t="s">
        <v>263</v>
      </c>
      <c r="D238">
        <v>818600</v>
      </c>
      <c r="E238" t="s">
        <v>13</v>
      </c>
      <c r="F238">
        <v>-6.08</v>
      </c>
      <c r="G238">
        <v>-50.14</v>
      </c>
      <c r="H238">
        <v>-3</v>
      </c>
      <c r="I238">
        <v>719</v>
      </c>
      <c r="J238" t="str">
        <f>HYPERLINK("https://climate.onebuilding.org/WMO_Region_3_South_America/BRA_Brazil/PA_Para/BRA_PA_Serra.dos.Carajas.818600_INMET.zip")</f>
        <v>https://climate.onebuilding.org/WMO_Region_3_South_America/BRA_Brazil/PA_Para/BRA_PA_Serra.dos.Carajas.818600_INMET.zip</v>
      </c>
    </row>
    <row r="239" spans="1:10" x14ac:dyDescent="0.25">
      <c r="A239" t="s">
        <v>10</v>
      </c>
      <c r="B239" t="s">
        <v>248</v>
      </c>
      <c r="C239" t="s">
        <v>264</v>
      </c>
      <c r="D239">
        <v>821410</v>
      </c>
      <c r="E239" t="s">
        <v>13</v>
      </c>
      <c r="F239">
        <v>-0.81</v>
      </c>
      <c r="G239">
        <v>-48.52</v>
      </c>
      <c r="H239">
        <v>-3</v>
      </c>
      <c r="I239">
        <v>11</v>
      </c>
      <c r="J239" t="str">
        <f>HYPERLINK("https://climate.onebuilding.org/WMO_Region_3_South_America/BRA_Brazil/PA_Para/BRA_PA_Soure.821410_INMET.zip")</f>
        <v>https://climate.onebuilding.org/WMO_Region_3_South_America/BRA_Brazil/PA_Para/BRA_PA_Soure.821410_INMET.zip</v>
      </c>
    </row>
    <row r="240" spans="1:10" x14ac:dyDescent="0.25">
      <c r="A240" t="s">
        <v>10</v>
      </c>
      <c r="B240" t="s">
        <v>248</v>
      </c>
      <c r="C240" t="s">
        <v>265</v>
      </c>
      <c r="D240">
        <v>817110</v>
      </c>
      <c r="E240" t="s">
        <v>13</v>
      </c>
      <c r="F240">
        <v>-2.59</v>
      </c>
      <c r="G240">
        <v>-48.36</v>
      </c>
      <c r="H240">
        <v>-3</v>
      </c>
      <c r="I240">
        <v>38</v>
      </c>
      <c r="J240" t="str">
        <f>HYPERLINK("https://climate.onebuilding.org/WMO_Region_3_South_America/BRA_Brazil/PA_Para/BRA_PA_Tome.Acu.817110_INMET.zip")</f>
        <v>https://climate.onebuilding.org/WMO_Region_3_South_America/BRA_Brazil/PA_Para/BRA_PA_Tome.Acu.817110_INMET.zip</v>
      </c>
    </row>
    <row r="241" spans="1:10" x14ac:dyDescent="0.25">
      <c r="A241" t="s">
        <v>10</v>
      </c>
      <c r="B241" t="s">
        <v>248</v>
      </c>
      <c r="C241" t="s">
        <v>266</v>
      </c>
      <c r="D241">
        <v>817430</v>
      </c>
      <c r="E241" t="s">
        <v>13</v>
      </c>
      <c r="F241">
        <v>-3.82</v>
      </c>
      <c r="G241">
        <v>-49.68</v>
      </c>
      <c r="H241">
        <v>-3</v>
      </c>
      <c r="I241">
        <v>148</v>
      </c>
      <c r="J241" t="str">
        <f>HYPERLINK("https://climate.onebuilding.org/WMO_Region_3_South_America/BRA_Brazil/PA_Para/BRA_PA_Tucurui.817430_INMET.zip")</f>
        <v>https://climate.onebuilding.org/WMO_Region_3_South_America/BRA_Brazil/PA_Para/BRA_PA_Tucurui.817430_INMET.zip</v>
      </c>
    </row>
    <row r="242" spans="1:10" x14ac:dyDescent="0.25">
      <c r="A242" t="s">
        <v>10</v>
      </c>
      <c r="B242" t="s">
        <v>267</v>
      </c>
      <c r="C242" t="s">
        <v>268</v>
      </c>
      <c r="D242">
        <v>818770</v>
      </c>
      <c r="E242" t="s">
        <v>13</v>
      </c>
      <c r="F242">
        <v>-6.96</v>
      </c>
      <c r="G242">
        <v>-35.69</v>
      </c>
      <c r="H242">
        <v>-3</v>
      </c>
      <c r="I242">
        <v>575</v>
      </c>
      <c r="J242" t="str">
        <f>HYPERLINK("https://climate.onebuilding.org/WMO_Region_3_South_America/BRA_Brazil/PB_Paraiba/BRA_PB_Areia.818770_INMET.zip")</f>
        <v>https://climate.onebuilding.org/WMO_Region_3_South_America/BRA_Brazil/PB_Paraiba/BRA_PB_Areia.818770_INMET.zip</v>
      </c>
    </row>
    <row r="243" spans="1:10" x14ac:dyDescent="0.25">
      <c r="A243" t="s">
        <v>10</v>
      </c>
      <c r="B243" t="s">
        <v>267</v>
      </c>
      <c r="C243" t="s">
        <v>269</v>
      </c>
      <c r="D243">
        <v>819150</v>
      </c>
      <c r="E243" t="s">
        <v>13</v>
      </c>
      <c r="F243">
        <v>-7.48</v>
      </c>
      <c r="G243">
        <v>-36.29</v>
      </c>
      <c r="H243">
        <v>-3</v>
      </c>
      <c r="I243">
        <v>436</v>
      </c>
      <c r="J243" t="str">
        <f>HYPERLINK("https://climate.onebuilding.org/WMO_Region_3_South_America/BRA_Brazil/PB_Paraiba/BRA_PB_Cabaceiras.819150_INMET.zip")</f>
        <v>https://climate.onebuilding.org/WMO_Region_3_South_America/BRA_Brazil/PB_Paraiba/BRA_PB_Cabaceiras.819150_INMET.zip</v>
      </c>
    </row>
    <row r="244" spans="1:10" x14ac:dyDescent="0.25">
      <c r="A244" t="s">
        <v>10</v>
      </c>
      <c r="B244" t="s">
        <v>267</v>
      </c>
      <c r="C244" t="s">
        <v>270</v>
      </c>
      <c r="D244">
        <v>818780</v>
      </c>
      <c r="E244" t="s">
        <v>13</v>
      </c>
      <c r="F244">
        <v>-6.61</v>
      </c>
      <c r="G244">
        <v>-35.130000000000003</v>
      </c>
      <c r="H244">
        <v>-3</v>
      </c>
      <c r="I244">
        <v>136</v>
      </c>
      <c r="J244" t="str">
        <f>HYPERLINK("https://climate.onebuilding.org/WMO_Region_3_South_America/BRA_Brazil/PB_Paraiba/BRA_PB_Camaratuba.818780_INMET.zip")</f>
        <v>https://climate.onebuilding.org/WMO_Region_3_South_America/BRA_Brazil/PB_Paraiba/BRA_PB_Camaratuba.818780_INMET.zip</v>
      </c>
    </row>
    <row r="245" spans="1:10" x14ac:dyDescent="0.25">
      <c r="A245" t="s">
        <v>10</v>
      </c>
      <c r="B245" t="s">
        <v>267</v>
      </c>
      <c r="C245" t="s">
        <v>271</v>
      </c>
      <c r="D245">
        <v>819160</v>
      </c>
      <c r="E245" t="s">
        <v>13</v>
      </c>
      <c r="F245">
        <v>-7.23</v>
      </c>
      <c r="G245">
        <v>-35.880000000000003</v>
      </c>
      <c r="H245">
        <v>-3</v>
      </c>
      <c r="I245">
        <v>548</v>
      </c>
      <c r="J245" t="str">
        <f>HYPERLINK("https://climate.onebuilding.org/WMO_Region_3_South_America/BRA_Brazil/PB_Paraiba/BRA_PB_Campina.Grande.819160_INMET.zip")</f>
        <v>https://climate.onebuilding.org/WMO_Region_3_South_America/BRA_Brazil/PB_Paraiba/BRA_PB_Campina.Grande.819160_INMET.zip</v>
      </c>
    </row>
    <row r="246" spans="1:10" x14ac:dyDescent="0.25">
      <c r="A246" t="s">
        <v>10</v>
      </c>
      <c r="B246" t="s">
        <v>267</v>
      </c>
      <c r="C246" t="s">
        <v>272</v>
      </c>
      <c r="D246">
        <v>819180</v>
      </c>
      <c r="E246" t="s">
        <v>13</v>
      </c>
      <c r="F246">
        <v>-7.11</v>
      </c>
      <c r="G246">
        <v>-34.86</v>
      </c>
      <c r="H246">
        <v>-3</v>
      </c>
      <c r="I246">
        <v>44</v>
      </c>
      <c r="J246" t="str">
        <f>HYPERLINK("https://climate.onebuilding.org/WMO_Region_3_South_America/BRA_Brazil/PB_Paraiba/BRA_PB_Joao.Pessoa.819180_INMET.zip")</f>
        <v>https://climate.onebuilding.org/WMO_Region_3_South_America/BRA_Brazil/PB_Paraiba/BRA_PB_Joao.Pessoa.819180_INMET.zip</v>
      </c>
    </row>
    <row r="247" spans="1:10" x14ac:dyDescent="0.25">
      <c r="A247" t="s">
        <v>10</v>
      </c>
      <c r="B247" t="s">
        <v>267</v>
      </c>
      <c r="C247" t="s">
        <v>273</v>
      </c>
      <c r="D247">
        <v>819140</v>
      </c>
      <c r="E247" t="s">
        <v>13</v>
      </c>
      <c r="F247">
        <v>-7.89</v>
      </c>
      <c r="G247">
        <v>-37.119999999999997</v>
      </c>
      <c r="H247">
        <v>-3</v>
      </c>
      <c r="I247">
        <v>604</v>
      </c>
      <c r="J247" t="str">
        <f>HYPERLINK("https://climate.onebuilding.org/WMO_Region_3_South_America/BRA_Brazil/PB_Paraiba/BRA_PB_Monteiro.819140_INMET.zip")</f>
        <v>https://climate.onebuilding.org/WMO_Region_3_South_America/BRA_Brazil/PB_Paraiba/BRA_PB_Monteiro.819140_INMET.zip</v>
      </c>
    </row>
    <row r="248" spans="1:10" x14ac:dyDescent="0.25">
      <c r="A248" t="s">
        <v>10</v>
      </c>
      <c r="B248" t="s">
        <v>267</v>
      </c>
      <c r="C248" t="s">
        <v>274</v>
      </c>
      <c r="D248">
        <v>819130</v>
      </c>
      <c r="E248" t="s">
        <v>13</v>
      </c>
      <c r="F248">
        <v>-7.02</v>
      </c>
      <c r="G248">
        <v>-37.28</v>
      </c>
      <c r="H248">
        <v>-3</v>
      </c>
      <c r="I248">
        <v>249</v>
      </c>
      <c r="J248" t="str">
        <f>HYPERLINK("https://climate.onebuilding.org/WMO_Region_3_South_America/BRA_Brazil/PB_Paraiba/BRA_PB_Patos.819130_INMET.zip")</f>
        <v>https://climate.onebuilding.org/WMO_Region_3_South_America/BRA_Brazil/PB_Paraiba/BRA_PB_Patos.819130_INMET.zip</v>
      </c>
    </row>
    <row r="249" spans="1:10" x14ac:dyDescent="0.25">
      <c r="A249" t="s">
        <v>10</v>
      </c>
      <c r="B249" t="s">
        <v>267</v>
      </c>
      <c r="C249" t="s">
        <v>275</v>
      </c>
      <c r="D249">
        <v>817740</v>
      </c>
      <c r="E249" t="s">
        <v>13</v>
      </c>
      <c r="F249">
        <v>-6.84</v>
      </c>
      <c r="G249">
        <v>-38.31</v>
      </c>
      <c r="H249">
        <v>-3</v>
      </c>
      <c r="I249">
        <v>234</v>
      </c>
      <c r="J249" t="str">
        <f>HYPERLINK("https://climate.onebuilding.org/WMO_Region_3_South_America/BRA_Brazil/PB_Paraiba/BRA_PB_Sao.Goncalo.817740_INMET.zip")</f>
        <v>https://climate.onebuilding.org/WMO_Region_3_South_America/BRA_Brazil/PB_Paraiba/BRA_PB_Sao.Goncalo.817740_INMET.zip</v>
      </c>
    </row>
    <row r="250" spans="1:10" x14ac:dyDescent="0.25">
      <c r="A250" t="s">
        <v>10</v>
      </c>
      <c r="B250" t="s">
        <v>276</v>
      </c>
      <c r="C250" t="s">
        <v>277</v>
      </c>
      <c r="D250">
        <v>819530</v>
      </c>
      <c r="E250" t="s">
        <v>13</v>
      </c>
      <c r="F250">
        <v>-8.42</v>
      </c>
      <c r="G250">
        <v>-37.049999999999997</v>
      </c>
      <c r="H250">
        <v>-3</v>
      </c>
      <c r="I250">
        <v>681</v>
      </c>
      <c r="J250" t="str">
        <f>HYPERLINK("https://climate.onebuilding.org/WMO_Region_3_South_America/BRA_Brazil/PE_Pernambuco/BRA_PE_Arcoverde.819530_INMET.zip")</f>
        <v>https://climate.onebuilding.org/WMO_Region_3_South_America/BRA_Brazil/PE_Pernambuco/BRA_PE_Arcoverde.819530_INMET.zip</v>
      </c>
    </row>
    <row r="251" spans="1:10" x14ac:dyDescent="0.25">
      <c r="A251" t="s">
        <v>10</v>
      </c>
      <c r="B251" t="s">
        <v>276</v>
      </c>
      <c r="C251" t="s">
        <v>278</v>
      </c>
      <c r="D251">
        <v>828860</v>
      </c>
      <c r="E251" t="s">
        <v>13</v>
      </c>
      <c r="F251">
        <v>-8.5</v>
      </c>
      <c r="G251">
        <v>-39.31</v>
      </c>
      <c r="H251">
        <v>-3</v>
      </c>
      <c r="I251">
        <v>342</v>
      </c>
      <c r="J251" t="str">
        <f>HYPERLINK("https://climate.onebuilding.org/WMO_Region_3_South_America/BRA_Brazil/PE_Pernambuco/BRA_PE_Cabrobo.828860_INMET.zip")</f>
        <v>https://climate.onebuilding.org/WMO_Region_3_South_America/BRA_Brazil/PE_Pernambuco/BRA_PE_Cabrobo.828860_INMET.zip</v>
      </c>
    </row>
    <row r="252" spans="1:10" x14ac:dyDescent="0.25">
      <c r="A252" t="s">
        <v>10</v>
      </c>
      <c r="B252" t="s">
        <v>276</v>
      </c>
      <c r="C252" t="s">
        <v>279</v>
      </c>
      <c r="D252">
        <v>828950</v>
      </c>
      <c r="E252" t="s">
        <v>13</v>
      </c>
      <c r="F252">
        <v>-8.24</v>
      </c>
      <c r="G252">
        <v>-35.99</v>
      </c>
      <c r="H252">
        <v>-3</v>
      </c>
      <c r="I252">
        <v>550</v>
      </c>
      <c r="J252" t="str">
        <f>HYPERLINK("https://climate.onebuilding.org/WMO_Region_3_South_America/BRA_Brazil/PE_Pernambuco/BRA_PE_Caruaru.828950_INMET.zip")</f>
        <v>https://climate.onebuilding.org/WMO_Region_3_South_America/BRA_Brazil/PE_Pernambuco/BRA_PE_Caruaru.828950_INMET.zip</v>
      </c>
    </row>
    <row r="253" spans="1:10" x14ac:dyDescent="0.25">
      <c r="A253" t="s">
        <v>10</v>
      </c>
      <c r="B253" t="s">
        <v>276</v>
      </c>
      <c r="C253" t="s">
        <v>280</v>
      </c>
      <c r="D253">
        <v>819770</v>
      </c>
      <c r="E253" t="s">
        <v>13</v>
      </c>
      <c r="F253">
        <v>-8.61</v>
      </c>
      <c r="G253">
        <v>-38.590000000000003</v>
      </c>
      <c r="H253">
        <v>-3</v>
      </c>
      <c r="I253">
        <v>329</v>
      </c>
      <c r="J253" t="str">
        <f>HYPERLINK("https://climate.onebuilding.org/WMO_Region_3_South_America/BRA_Brazil/PE_Pernambuco/BRA_PE_Floresta.819770_INMET.zip")</f>
        <v>https://climate.onebuilding.org/WMO_Region_3_South_America/BRA_Brazil/PE_Pernambuco/BRA_PE_Floresta.819770_INMET.zip</v>
      </c>
    </row>
    <row r="254" spans="1:10" x14ac:dyDescent="0.25">
      <c r="A254" t="s">
        <v>10</v>
      </c>
      <c r="B254" t="s">
        <v>276</v>
      </c>
      <c r="C254" t="s">
        <v>281</v>
      </c>
      <c r="D254">
        <v>819550</v>
      </c>
      <c r="E254" t="s">
        <v>13</v>
      </c>
      <c r="F254">
        <v>-8.89</v>
      </c>
      <c r="G254">
        <v>-36.49</v>
      </c>
      <c r="H254">
        <v>-3</v>
      </c>
      <c r="I254">
        <v>823</v>
      </c>
      <c r="J254" t="str">
        <f>HYPERLINK("https://climate.onebuilding.org/WMO_Region_3_South_America/BRA_Brazil/PE_Pernambuco/BRA_PE_Garanhuns.819550_INMET.zip")</f>
        <v>https://climate.onebuilding.org/WMO_Region_3_South_America/BRA_Brazil/PE_Pernambuco/BRA_PE_Garanhuns.819550_INMET.zip</v>
      </c>
    </row>
    <row r="255" spans="1:10" x14ac:dyDescent="0.25">
      <c r="A255" t="s">
        <v>10</v>
      </c>
      <c r="B255" t="s">
        <v>276</v>
      </c>
      <c r="C255" t="s">
        <v>282</v>
      </c>
      <c r="D255">
        <v>819540</v>
      </c>
      <c r="E255" t="s">
        <v>13</v>
      </c>
      <c r="F255">
        <v>-8.51</v>
      </c>
      <c r="G255">
        <v>-37.71</v>
      </c>
      <c r="H255">
        <v>-3</v>
      </c>
      <c r="I255">
        <v>448</v>
      </c>
      <c r="J255" t="str">
        <f>HYPERLINK("https://climate.onebuilding.org/WMO_Region_3_South_America/BRA_Brazil/PE_Pernambuco/BRA_PE_Ibimirim.819540_INMET.zip")</f>
        <v>https://climate.onebuilding.org/WMO_Region_3_South_America/BRA_Brazil/PE_Pernambuco/BRA_PE_Ibimirim.819540_INMET.zip</v>
      </c>
    </row>
    <row r="256" spans="1:10" x14ac:dyDescent="0.25">
      <c r="A256" t="s">
        <v>10</v>
      </c>
      <c r="B256" t="s">
        <v>276</v>
      </c>
      <c r="C256" t="s">
        <v>283</v>
      </c>
      <c r="D256">
        <v>819570</v>
      </c>
      <c r="E256" t="s">
        <v>13</v>
      </c>
      <c r="F256">
        <v>-8.67</v>
      </c>
      <c r="G256">
        <v>-35.57</v>
      </c>
      <c r="H256">
        <v>-3</v>
      </c>
      <c r="I256">
        <v>180</v>
      </c>
      <c r="J256" t="str">
        <f>HYPERLINK("https://climate.onebuilding.org/WMO_Region_3_South_America/BRA_Brazil/PE_Pernambuco/BRA_PE_Palmares.819570_INMET.zip")</f>
        <v>https://climate.onebuilding.org/WMO_Region_3_South_America/BRA_Brazil/PE_Pernambuco/BRA_PE_Palmares.819570_INMET.zip</v>
      </c>
    </row>
    <row r="257" spans="1:10" x14ac:dyDescent="0.25">
      <c r="A257" t="s">
        <v>10</v>
      </c>
      <c r="B257" t="s">
        <v>276</v>
      </c>
      <c r="C257" t="s">
        <v>284</v>
      </c>
      <c r="D257">
        <v>819910</v>
      </c>
      <c r="E257" t="s">
        <v>13</v>
      </c>
      <c r="F257">
        <v>-9.39</v>
      </c>
      <c r="G257">
        <v>-40.51</v>
      </c>
      <c r="H257">
        <v>-3</v>
      </c>
      <c r="I257">
        <v>370</v>
      </c>
      <c r="J257" t="str">
        <f>HYPERLINK("https://climate.onebuilding.org/WMO_Region_3_South_America/BRA_Brazil/PE_Pernambuco/BRA_PE_Petrolina.819910_INMET.zip")</f>
        <v>https://climate.onebuilding.org/WMO_Region_3_South_America/BRA_Brazil/PE_Pernambuco/BRA_PE_Petrolina.819910_INMET.zip</v>
      </c>
    </row>
    <row r="258" spans="1:10" x14ac:dyDescent="0.25">
      <c r="A258" t="s">
        <v>10</v>
      </c>
      <c r="B258" t="s">
        <v>276</v>
      </c>
      <c r="C258" t="s">
        <v>285</v>
      </c>
      <c r="D258">
        <v>819580</v>
      </c>
      <c r="E258" t="s">
        <v>13</v>
      </c>
      <c r="F258">
        <v>-8.0500000000000007</v>
      </c>
      <c r="G258">
        <v>-34.880000000000003</v>
      </c>
      <c r="H258">
        <v>-3</v>
      </c>
      <c r="I258">
        <v>10</v>
      </c>
      <c r="J258" t="str">
        <f>HYPERLINK("https://climate.onebuilding.org/WMO_Region_3_South_America/BRA_Brazil/PE_Pernambuco/BRA_PE_Recife.819580_INMET.zip")</f>
        <v>https://climate.onebuilding.org/WMO_Region_3_South_America/BRA_Brazil/PE_Pernambuco/BRA_PE_Recife.819580_INMET.zip</v>
      </c>
    </row>
    <row r="259" spans="1:10" x14ac:dyDescent="0.25">
      <c r="A259" t="s">
        <v>10</v>
      </c>
      <c r="B259" t="s">
        <v>276</v>
      </c>
      <c r="C259" t="s">
        <v>286</v>
      </c>
      <c r="D259">
        <v>819120</v>
      </c>
      <c r="E259" t="s">
        <v>13</v>
      </c>
      <c r="F259">
        <v>-7.95</v>
      </c>
      <c r="G259">
        <v>-38.29</v>
      </c>
      <c r="H259">
        <v>-3</v>
      </c>
      <c r="I259">
        <v>461</v>
      </c>
      <c r="J259" t="str">
        <f>HYPERLINK("https://climate.onebuilding.org/WMO_Region_3_South_America/BRA_Brazil/PE_Pernambuco/BRA_PE_Serra.Talhada.819120_INMET.zip")</f>
        <v>https://climate.onebuilding.org/WMO_Region_3_South_America/BRA_Brazil/PE_Pernambuco/BRA_PE_Serra.Talhada.819120_INMET.zip</v>
      </c>
    </row>
    <row r="260" spans="1:10" x14ac:dyDescent="0.25">
      <c r="A260" t="s">
        <v>10</v>
      </c>
      <c r="B260" t="s">
        <v>276</v>
      </c>
      <c r="C260" t="s">
        <v>287</v>
      </c>
      <c r="D260">
        <v>819170</v>
      </c>
      <c r="E260" t="s">
        <v>13</v>
      </c>
      <c r="F260">
        <v>-7.84</v>
      </c>
      <c r="G260">
        <v>-35.79</v>
      </c>
      <c r="H260">
        <v>-3</v>
      </c>
      <c r="I260">
        <v>418</v>
      </c>
      <c r="J260" t="str">
        <f>HYPERLINK("https://climate.onebuilding.org/WMO_Region_3_South_America/BRA_Brazil/PE_Pernambuco/BRA_PE_Surubim.819170_INMET.zip")</f>
        <v>https://climate.onebuilding.org/WMO_Region_3_South_America/BRA_Brazil/PE_Pernambuco/BRA_PE_Surubim.819170_INMET.zip</v>
      </c>
    </row>
    <row r="261" spans="1:10" x14ac:dyDescent="0.25">
      <c r="A261" t="s">
        <v>10</v>
      </c>
      <c r="B261" t="s">
        <v>288</v>
      </c>
      <c r="C261" t="s">
        <v>289</v>
      </c>
      <c r="D261">
        <v>818460</v>
      </c>
      <c r="E261" t="s">
        <v>13</v>
      </c>
      <c r="F261">
        <v>-8.44</v>
      </c>
      <c r="G261">
        <v>-43.86</v>
      </c>
      <c r="H261">
        <v>-3</v>
      </c>
      <c r="I261">
        <v>270</v>
      </c>
      <c r="J261" t="str">
        <f>HYPERLINK("https://climate.onebuilding.org/WMO_Region_3_South_America/BRA_Brazil/PI_Piaui/BRA_PI_Alvorada.do.Gurgueia.818460_INMET.zip")</f>
        <v>https://climate.onebuilding.org/WMO_Region_3_South_America/BRA_Brazil/PI_Piaui/BRA_PI_Alvorada.do.Gurgueia.818460_INMET.zip</v>
      </c>
    </row>
    <row r="262" spans="1:10" x14ac:dyDescent="0.25">
      <c r="A262" t="s">
        <v>10</v>
      </c>
      <c r="B262" t="s">
        <v>288</v>
      </c>
      <c r="C262" t="s">
        <v>290</v>
      </c>
      <c r="D262">
        <v>829750</v>
      </c>
      <c r="E262" t="s">
        <v>13</v>
      </c>
      <c r="F262">
        <v>-9.07</v>
      </c>
      <c r="G262">
        <v>-44.36</v>
      </c>
      <c r="H262">
        <v>-3</v>
      </c>
      <c r="I262">
        <v>331</v>
      </c>
      <c r="J262" t="str">
        <f>HYPERLINK("https://climate.onebuilding.org/WMO_Region_3_South_America/BRA_Brazil/PI_Piaui/BRA_PI_Bom.Jesus.do.Piaui.829750_INMET.zip")</f>
        <v>https://climate.onebuilding.org/WMO_Region_3_South_America/BRA_Brazil/PI_Piaui/BRA_PI_Bom.Jesus.do.Piaui.829750_INMET.zip</v>
      </c>
    </row>
    <row r="263" spans="1:10" x14ac:dyDescent="0.25">
      <c r="A263" t="s">
        <v>10</v>
      </c>
      <c r="B263" t="s">
        <v>288</v>
      </c>
      <c r="C263" t="s">
        <v>291</v>
      </c>
      <c r="D263">
        <v>819880</v>
      </c>
      <c r="E263" t="s">
        <v>13</v>
      </c>
      <c r="F263">
        <v>-9.2899999999999991</v>
      </c>
      <c r="G263">
        <v>-43.32</v>
      </c>
      <c r="H263">
        <v>-3</v>
      </c>
      <c r="I263">
        <v>100</v>
      </c>
      <c r="J263" t="str">
        <f>HYPERLINK("https://climate.onebuilding.org/WMO_Region_3_South_America/BRA_Brazil/PI_Piaui/BRA_PI_Caracol.819880_INMET.zip")</f>
        <v>https://climate.onebuilding.org/WMO_Region_3_South_America/BRA_Brazil/PI_Piaui/BRA_PI_Caracol.819880_INMET.zip</v>
      </c>
    </row>
    <row r="264" spans="1:10" x14ac:dyDescent="0.25">
      <c r="A264" t="s">
        <v>10</v>
      </c>
      <c r="B264" t="s">
        <v>288</v>
      </c>
      <c r="C264" t="s">
        <v>292</v>
      </c>
      <c r="D264">
        <v>818290</v>
      </c>
      <c r="E264" t="s">
        <v>13</v>
      </c>
      <c r="F264">
        <v>-5.35</v>
      </c>
      <c r="G264">
        <v>-41.51</v>
      </c>
      <c r="H264">
        <v>-3</v>
      </c>
      <c r="I264">
        <v>286</v>
      </c>
      <c r="J264" t="str">
        <f>HYPERLINK("https://climate.onebuilding.org/WMO_Region_3_South_America/BRA_Brazil/PI_Piaui/BRA_PI_Castelo.do.Piaui.818290_INMET.zip")</f>
        <v>https://climate.onebuilding.org/WMO_Region_3_South_America/BRA_Brazil/PI_Piaui/BRA_PI_Castelo.do.Piaui.818290_INMET.zip</v>
      </c>
    </row>
    <row r="265" spans="1:10" x14ac:dyDescent="0.25">
      <c r="A265" t="s">
        <v>10</v>
      </c>
      <c r="B265" t="s">
        <v>288</v>
      </c>
      <c r="C265" t="s">
        <v>293</v>
      </c>
      <c r="D265">
        <v>817510</v>
      </c>
      <c r="E265" t="s">
        <v>13</v>
      </c>
      <c r="F265">
        <v>-3.9</v>
      </c>
      <c r="G265">
        <v>-42.26</v>
      </c>
      <c r="H265">
        <v>-3</v>
      </c>
      <c r="I265">
        <v>65</v>
      </c>
      <c r="J265" t="str">
        <f>HYPERLINK("https://climate.onebuilding.org/WMO_Region_3_South_America/BRA_Brazil/PI_Piaui/BRA_PI_Esperantina.817510_INMET.zip")</f>
        <v>https://climate.onebuilding.org/WMO_Region_3_South_America/BRA_Brazil/PI_Piaui/BRA_PI_Esperantina.817510_INMET.zip</v>
      </c>
    </row>
    <row r="266" spans="1:10" x14ac:dyDescent="0.25">
      <c r="A266" t="s">
        <v>10</v>
      </c>
      <c r="B266" t="s">
        <v>288</v>
      </c>
      <c r="C266" t="s">
        <v>294</v>
      </c>
      <c r="D266">
        <v>818680</v>
      </c>
      <c r="E266" t="s">
        <v>13</v>
      </c>
      <c r="F266">
        <v>-6.77</v>
      </c>
      <c r="G266">
        <v>-43.02</v>
      </c>
      <c r="H266">
        <v>-3</v>
      </c>
      <c r="I266">
        <v>123</v>
      </c>
      <c r="J266" t="str">
        <f>HYPERLINK("https://climate.onebuilding.org/WMO_Region_3_South_America/BRA_Brazil/PI_Piaui/BRA_PI_Floriano.818680_INMET.zip")</f>
        <v>https://climate.onebuilding.org/WMO_Region_3_South_America/BRA_Brazil/PI_Piaui/BRA_PI_Floriano.818680_INMET.zip</v>
      </c>
    </row>
    <row r="267" spans="1:10" x14ac:dyDescent="0.25">
      <c r="A267" t="s">
        <v>10</v>
      </c>
      <c r="B267" t="s">
        <v>288</v>
      </c>
      <c r="C267" t="s">
        <v>295</v>
      </c>
      <c r="D267">
        <v>819860</v>
      </c>
      <c r="E267" t="s">
        <v>13</v>
      </c>
      <c r="F267">
        <v>-9.8699999999999992</v>
      </c>
      <c r="G267">
        <v>-45.35</v>
      </c>
      <c r="H267">
        <v>-3</v>
      </c>
      <c r="I267">
        <v>425</v>
      </c>
      <c r="J267" t="str">
        <f>HYPERLINK("https://climate.onebuilding.org/WMO_Region_3_South_America/BRA_Brazil/PI_Piaui/BRA_PI_Gilbues.819860_INMET.zip")</f>
        <v>https://climate.onebuilding.org/WMO_Region_3_South_America/BRA_Brazil/PI_Piaui/BRA_PI_Gilbues.819860_INMET.zip</v>
      </c>
    </row>
    <row r="268" spans="1:10" x14ac:dyDescent="0.25">
      <c r="A268" t="s">
        <v>10</v>
      </c>
      <c r="B268" t="s">
        <v>288</v>
      </c>
      <c r="C268" t="s">
        <v>296</v>
      </c>
      <c r="D268">
        <v>818690</v>
      </c>
      <c r="E268" t="s">
        <v>13</v>
      </c>
      <c r="F268">
        <v>-6.97</v>
      </c>
      <c r="G268">
        <v>-42.15</v>
      </c>
      <c r="H268">
        <v>-3</v>
      </c>
      <c r="I268">
        <v>156</v>
      </c>
      <c r="J268" t="str">
        <f>HYPERLINK("https://climate.onebuilding.org/WMO_Region_3_South_America/BRA_Brazil/PI_Piaui/BRA_PI_Oeiras.818690_INMET.zip")</f>
        <v>https://climate.onebuilding.org/WMO_Region_3_South_America/BRA_Brazil/PI_Piaui/BRA_PI_Oeiras.818690_INMET.zip</v>
      </c>
    </row>
    <row r="269" spans="1:10" x14ac:dyDescent="0.25">
      <c r="A269" t="s">
        <v>10</v>
      </c>
      <c r="B269" t="s">
        <v>288</v>
      </c>
      <c r="C269" t="s">
        <v>297</v>
      </c>
      <c r="D269">
        <v>817520</v>
      </c>
      <c r="E269" t="s">
        <v>13</v>
      </c>
      <c r="F269">
        <v>-2.9</v>
      </c>
      <c r="G269">
        <v>-41.78</v>
      </c>
      <c r="H269">
        <v>-3</v>
      </c>
      <c r="I269">
        <v>80</v>
      </c>
      <c r="J269" t="str">
        <f>HYPERLINK("https://climate.onebuilding.org/WMO_Region_3_South_America/BRA_Brazil/PI_Piaui/BRA_PI_Parnaiba.817520_INMET.zip")</f>
        <v>https://climate.onebuilding.org/WMO_Region_3_South_America/BRA_Brazil/PI_Piaui/BRA_PI_Parnaiba.817520_INMET.zip</v>
      </c>
    </row>
    <row r="270" spans="1:10" x14ac:dyDescent="0.25">
      <c r="A270" t="s">
        <v>10</v>
      </c>
      <c r="B270" t="s">
        <v>288</v>
      </c>
      <c r="C270" t="s">
        <v>298</v>
      </c>
      <c r="D270">
        <v>828820</v>
      </c>
      <c r="E270" t="s">
        <v>13</v>
      </c>
      <c r="F270">
        <v>-8.14</v>
      </c>
      <c r="G270">
        <v>-41.15</v>
      </c>
      <c r="H270">
        <v>-3</v>
      </c>
      <c r="I270">
        <v>374</v>
      </c>
      <c r="J270" t="str">
        <f>HYPERLINK("https://climate.onebuilding.org/WMO_Region_3_South_America/BRA_Brazil/PI_Piaui/BRA_PI_Paulistana.828820_INMET.zip")</f>
        <v>https://climate.onebuilding.org/WMO_Region_3_South_America/BRA_Brazil/PI_Piaui/BRA_PI_Paulistana.828820_INMET.zip</v>
      </c>
    </row>
    <row r="271" spans="1:10" x14ac:dyDescent="0.25">
      <c r="A271" t="s">
        <v>10</v>
      </c>
      <c r="B271" t="s">
        <v>288</v>
      </c>
      <c r="C271" t="s">
        <v>299</v>
      </c>
      <c r="D271">
        <v>827910</v>
      </c>
      <c r="E271" t="s">
        <v>13</v>
      </c>
      <c r="F271">
        <v>-7.07</v>
      </c>
      <c r="G271">
        <v>-41.4</v>
      </c>
      <c r="H271">
        <v>-3</v>
      </c>
      <c r="I271">
        <v>233</v>
      </c>
      <c r="J271" t="str">
        <f>HYPERLINK("https://climate.onebuilding.org/WMO_Region_3_South_America/BRA_Brazil/PI_Piaui/BRA_PI_Picos.827910_INMET.zip")</f>
        <v>https://climate.onebuilding.org/WMO_Region_3_South_America/BRA_Brazil/PI_Piaui/BRA_PI_Picos.827910_INMET.zip</v>
      </c>
    </row>
    <row r="272" spans="1:10" x14ac:dyDescent="0.25">
      <c r="A272" t="s">
        <v>10</v>
      </c>
      <c r="B272" t="s">
        <v>288</v>
      </c>
      <c r="C272" t="s">
        <v>300</v>
      </c>
      <c r="D272">
        <v>817940</v>
      </c>
      <c r="E272" t="s">
        <v>13</v>
      </c>
      <c r="F272">
        <v>-4.2699999999999996</v>
      </c>
      <c r="G272">
        <v>-41.78</v>
      </c>
      <c r="H272">
        <v>-3</v>
      </c>
      <c r="I272">
        <v>161</v>
      </c>
      <c r="J272" t="str">
        <f>HYPERLINK("https://climate.onebuilding.org/WMO_Region_3_South_America/BRA_Brazil/PI_Piaui/BRA_PI_Piripiri.817940_INMET.zip")</f>
        <v>https://climate.onebuilding.org/WMO_Region_3_South_America/BRA_Brazil/PI_Piaui/BRA_PI_Piripiri.817940_INMET.zip</v>
      </c>
    </row>
    <row r="273" spans="1:10" x14ac:dyDescent="0.25">
      <c r="A273" t="s">
        <v>10</v>
      </c>
      <c r="B273" t="s">
        <v>288</v>
      </c>
      <c r="C273" t="s">
        <v>301</v>
      </c>
      <c r="D273">
        <v>818480</v>
      </c>
      <c r="E273" t="s">
        <v>13</v>
      </c>
      <c r="F273">
        <v>-8.36</v>
      </c>
      <c r="G273">
        <v>-42.25</v>
      </c>
      <c r="H273">
        <v>-3</v>
      </c>
      <c r="I273">
        <v>235</v>
      </c>
      <c r="J273" t="str">
        <f>HYPERLINK("https://climate.onebuilding.org/WMO_Region_3_South_America/BRA_Brazil/PI_Piaui/BRA_PI_Sao.Joao.do.Piaui.818480_INMET.zip")</f>
        <v>https://climate.onebuilding.org/WMO_Region_3_South_America/BRA_Brazil/PI_Piaui/BRA_PI_Sao.Joao.do.Piaui.818480_INMET.zip</v>
      </c>
    </row>
    <row r="274" spans="1:10" x14ac:dyDescent="0.25">
      <c r="A274" t="s">
        <v>10</v>
      </c>
      <c r="B274" t="s">
        <v>288</v>
      </c>
      <c r="C274" t="s">
        <v>302</v>
      </c>
      <c r="D274">
        <v>818280</v>
      </c>
      <c r="E274" t="s">
        <v>13</v>
      </c>
      <c r="F274">
        <v>-5.91</v>
      </c>
      <c r="G274">
        <v>-42.72</v>
      </c>
      <c r="H274">
        <v>-3</v>
      </c>
      <c r="I274">
        <v>287</v>
      </c>
      <c r="J274" t="str">
        <f>HYPERLINK("https://climate.onebuilding.org/WMO_Region_3_South_America/BRA_Brazil/PI_Piaui/BRA_PI_Sao.Pedro.do.Piaui.818280_INMET.zip")</f>
        <v>https://climate.onebuilding.org/WMO_Region_3_South_America/BRA_Brazil/PI_Piaui/BRA_PI_Sao.Pedro.do.Piaui.818280_INMET.zip</v>
      </c>
    </row>
    <row r="275" spans="1:10" x14ac:dyDescent="0.25">
      <c r="A275" t="s">
        <v>10</v>
      </c>
      <c r="B275" t="s">
        <v>288</v>
      </c>
      <c r="C275" t="s">
        <v>303</v>
      </c>
      <c r="D275">
        <v>819890</v>
      </c>
      <c r="E275" t="s">
        <v>13</v>
      </c>
      <c r="F275">
        <v>-9.0299999999999994</v>
      </c>
      <c r="G275">
        <v>-42.7</v>
      </c>
      <c r="H275">
        <v>-3</v>
      </c>
      <c r="I275">
        <v>402</v>
      </c>
      <c r="J275" t="str">
        <f>HYPERLINK("https://climate.onebuilding.org/WMO_Region_3_South_America/BRA_Brazil/PI_Piaui/BRA_PI_Sao.Raimundo.Nonato.819890_INMET.zip")</f>
        <v>https://climate.onebuilding.org/WMO_Region_3_South_America/BRA_Brazil/PI_Piaui/BRA_PI_Sao.Raimundo.Nonato.819890_INMET.zip</v>
      </c>
    </row>
    <row r="276" spans="1:10" x14ac:dyDescent="0.25">
      <c r="A276" t="s">
        <v>10</v>
      </c>
      <c r="B276" t="s">
        <v>288</v>
      </c>
      <c r="C276" t="s">
        <v>304</v>
      </c>
      <c r="D276">
        <v>818320</v>
      </c>
      <c r="E276" t="s">
        <v>13</v>
      </c>
      <c r="F276">
        <v>-5.09</v>
      </c>
      <c r="G276">
        <v>-42.8</v>
      </c>
      <c r="H276">
        <v>-3</v>
      </c>
      <c r="I276">
        <v>74</v>
      </c>
      <c r="J276" t="str">
        <f>HYPERLINK("https://climate.onebuilding.org/WMO_Region_3_South_America/BRA_Brazil/PI_Piaui/BRA_PI_Teresina.818320_INMET.zip")</f>
        <v>https://climate.onebuilding.org/WMO_Region_3_South_America/BRA_Brazil/PI_Piaui/BRA_PI_Teresina.818320_INMET.zip</v>
      </c>
    </row>
    <row r="277" spans="1:10" x14ac:dyDescent="0.25">
      <c r="A277" t="s">
        <v>10</v>
      </c>
      <c r="B277" t="s">
        <v>288</v>
      </c>
      <c r="C277" t="s">
        <v>305</v>
      </c>
      <c r="D277">
        <v>819050</v>
      </c>
      <c r="E277" t="s">
        <v>13</v>
      </c>
      <c r="F277">
        <v>-7.47</v>
      </c>
      <c r="G277">
        <v>-44.34</v>
      </c>
      <c r="H277">
        <v>-3</v>
      </c>
      <c r="I277">
        <v>393</v>
      </c>
      <c r="J277" t="str">
        <f>HYPERLINK("https://climate.onebuilding.org/WMO_Region_3_South_America/BRA_Brazil/PI_Piaui/BRA_PI_Urucui.819050_INMET.zip")</f>
        <v>https://climate.onebuilding.org/WMO_Region_3_South_America/BRA_Brazil/PI_Piaui/BRA_PI_Urucui.819050_INMET.zip</v>
      </c>
    </row>
    <row r="278" spans="1:10" x14ac:dyDescent="0.25">
      <c r="A278" t="s">
        <v>10</v>
      </c>
      <c r="B278" t="s">
        <v>288</v>
      </c>
      <c r="C278" t="s">
        <v>306</v>
      </c>
      <c r="D278">
        <v>818700</v>
      </c>
      <c r="E278" t="s">
        <v>13</v>
      </c>
      <c r="F278">
        <v>-6.4</v>
      </c>
      <c r="G278">
        <v>-41.74</v>
      </c>
      <c r="H278">
        <v>-3</v>
      </c>
      <c r="I278">
        <v>301</v>
      </c>
      <c r="J278" t="str">
        <f>HYPERLINK("https://climate.onebuilding.org/WMO_Region_3_South_America/BRA_Brazil/PI_Piaui/BRA_PI_Valenca.do.Piaui.818700_INMET.zip")</f>
        <v>https://climate.onebuilding.org/WMO_Region_3_South_America/BRA_Brazil/PI_Piaui/BRA_PI_Valenca.do.Piaui.818700_INMET.zip</v>
      </c>
    </row>
    <row r="279" spans="1:10" x14ac:dyDescent="0.25">
      <c r="A279" t="s">
        <v>10</v>
      </c>
      <c r="B279" t="s">
        <v>307</v>
      </c>
      <c r="C279" t="s">
        <v>308</v>
      </c>
      <c r="D279">
        <v>869210</v>
      </c>
      <c r="E279" t="s">
        <v>13</v>
      </c>
      <c r="F279">
        <v>-24.79</v>
      </c>
      <c r="G279">
        <v>-50.01</v>
      </c>
      <c r="H279">
        <v>-3</v>
      </c>
      <c r="I279">
        <v>1008</v>
      </c>
      <c r="J279" t="str">
        <f>HYPERLINK("https://climate.onebuilding.org/WMO_Region_3_South_America/BRA_Brazil/PR_Parana/BRA_PR_Castro.869210_INMET.zip")</f>
        <v>https://climate.onebuilding.org/WMO_Region_3_South_America/BRA_Brazil/PR_Parana/BRA_PR_Castro.869210_INMET.zip</v>
      </c>
    </row>
    <row r="280" spans="1:10" x14ac:dyDescent="0.25">
      <c r="A280" t="s">
        <v>10</v>
      </c>
      <c r="B280" t="s">
        <v>307</v>
      </c>
      <c r="C280" t="s">
        <v>309</v>
      </c>
      <c r="D280">
        <v>868980</v>
      </c>
      <c r="E280" t="s">
        <v>13</v>
      </c>
      <c r="F280">
        <v>-23.36</v>
      </c>
      <c r="G280">
        <v>-52.93</v>
      </c>
      <c r="H280">
        <v>-3</v>
      </c>
      <c r="I280">
        <v>381</v>
      </c>
      <c r="J280" t="str">
        <f>HYPERLINK("https://climate.onebuilding.org/WMO_Region_3_South_America/BRA_Brazil/PR_Parana/BRA_PR_Cidade.Gaucha.868980_INMET.zip")</f>
        <v>https://climate.onebuilding.org/WMO_Region_3_South_America/BRA_Brazil/PR_Parana/BRA_PR_Cidade.Gaucha.868980_INMET.zip</v>
      </c>
    </row>
    <row r="281" spans="1:10" x14ac:dyDescent="0.25">
      <c r="A281" t="s">
        <v>10</v>
      </c>
      <c r="B281" t="s">
        <v>307</v>
      </c>
      <c r="C281" t="s">
        <v>310</v>
      </c>
      <c r="D281">
        <v>869390</v>
      </c>
      <c r="E281" t="s">
        <v>13</v>
      </c>
      <c r="F281">
        <v>-26.42</v>
      </c>
      <c r="G281">
        <v>-52.35</v>
      </c>
      <c r="H281">
        <v>-3</v>
      </c>
      <c r="I281">
        <v>980</v>
      </c>
      <c r="J281" t="str">
        <f>HYPERLINK("https://climate.onebuilding.org/WMO_Region_3_South_America/BRA_Brazil/PR_Parana/BRA_PR_Clevelandia.869390_INMET.zip")</f>
        <v>https://climate.onebuilding.org/WMO_Region_3_South_America/BRA_Brazil/PR_Parana/BRA_PR_Clevelandia.869390_INMET.zip</v>
      </c>
    </row>
    <row r="282" spans="1:10" x14ac:dyDescent="0.25">
      <c r="A282" t="s">
        <v>10</v>
      </c>
      <c r="B282" t="s">
        <v>307</v>
      </c>
      <c r="C282" t="s">
        <v>311</v>
      </c>
      <c r="D282">
        <v>838420</v>
      </c>
      <c r="E282" t="s">
        <v>13</v>
      </c>
      <c r="F282">
        <v>-25.43</v>
      </c>
      <c r="G282">
        <v>-49.27</v>
      </c>
      <c r="H282">
        <v>-3</v>
      </c>
      <c r="I282">
        <v>924</v>
      </c>
      <c r="J282" t="str">
        <f>HYPERLINK("https://climate.onebuilding.org/WMO_Region_3_South_America/BRA_Brazil/PR_Parana/BRA_PR_Curitiba.838420_INMET.zip")</f>
        <v>https://climate.onebuilding.org/WMO_Region_3_South_America/BRA_Brazil/PR_Parana/BRA_PR_Curitiba.838420_INMET.zip</v>
      </c>
    </row>
    <row r="283" spans="1:10" x14ac:dyDescent="0.25">
      <c r="A283" t="s">
        <v>10</v>
      </c>
      <c r="B283" t="s">
        <v>307</v>
      </c>
      <c r="C283" t="s">
        <v>312</v>
      </c>
      <c r="D283">
        <v>868610</v>
      </c>
      <c r="E283" t="s">
        <v>13</v>
      </c>
      <c r="F283">
        <v>-22.64</v>
      </c>
      <c r="G283">
        <v>-52.89</v>
      </c>
      <c r="H283">
        <v>-3</v>
      </c>
      <c r="I283">
        <v>362</v>
      </c>
      <c r="J283" t="str">
        <f>HYPERLINK("https://climate.onebuilding.org/WMO_Region_3_South_America/BRA_Brazil/PR_Parana/BRA_PR_Diamante.do.Norte.868610_INMET.zip")</f>
        <v>https://climate.onebuilding.org/WMO_Region_3_South_America/BRA_Brazil/PR_Parana/BRA_PR_Diamante.do.Norte.868610_INMET.zip</v>
      </c>
    </row>
    <row r="284" spans="1:10" x14ac:dyDescent="0.25">
      <c r="A284" t="s">
        <v>10</v>
      </c>
      <c r="B284" t="s">
        <v>307</v>
      </c>
      <c r="C284" t="s">
        <v>313</v>
      </c>
      <c r="D284">
        <v>869270</v>
      </c>
      <c r="E284" t="s">
        <v>13</v>
      </c>
      <c r="F284">
        <v>-25.69</v>
      </c>
      <c r="G284">
        <v>-53.09</v>
      </c>
      <c r="H284">
        <v>-3</v>
      </c>
      <c r="I284">
        <v>520</v>
      </c>
      <c r="J284" t="str">
        <f>HYPERLINK("https://climate.onebuilding.org/WMO_Region_3_South_America/BRA_Brazil/PR_Parana/BRA_PR_Dois.Vizinhos.869270_INMET.zip")</f>
        <v>https://climate.onebuilding.org/WMO_Region_3_South_America/BRA_Brazil/PR_Parana/BRA_PR_Dois.Vizinhos.869270_INMET.zip</v>
      </c>
    </row>
    <row r="285" spans="1:10" x14ac:dyDescent="0.25">
      <c r="A285" t="s">
        <v>10</v>
      </c>
      <c r="B285" t="s">
        <v>307</v>
      </c>
      <c r="C285" t="s">
        <v>314</v>
      </c>
      <c r="D285">
        <v>869250</v>
      </c>
      <c r="E285" t="s">
        <v>13</v>
      </c>
      <c r="F285">
        <v>-25.6</v>
      </c>
      <c r="G285">
        <v>-54.48</v>
      </c>
      <c r="H285">
        <v>-3</v>
      </c>
      <c r="I285">
        <v>231</v>
      </c>
      <c r="J285" t="str">
        <f>HYPERLINK("https://climate.onebuilding.org/WMO_Region_3_South_America/BRA_Brazil/PR_Parana/BRA_PR_Foz.do.Iguacu-Cataratas.Intl.AP.869250_INMET.zip")</f>
        <v>https://climate.onebuilding.org/WMO_Region_3_South_America/BRA_Brazil/PR_Parana/BRA_PR_Foz.do.Iguacu-Cataratas.Intl.AP.869250_INMET.zip</v>
      </c>
    </row>
    <row r="286" spans="1:10" x14ac:dyDescent="0.25">
      <c r="A286" t="s">
        <v>10</v>
      </c>
      <c r="B286" t="s">
        <v>307</v>
      </c>
      <c r="C286" t="s">
        <v>315</v>
      </c>
      <c r="D286">
        <v>869410</v>
      </c>
      <c r="E286" t="s">
        <v>13</v>
      </c>
      <c r="F286">
        <v>-26.4</v>
      </c>
      <c r="G286">
        <v>-51.35</v>
      </c>
      <c r="H286">
        <v>-3</v>
      </c>
      <c r="I286">
        <v>1018</v>
      </c>
      <c r="J286" t="str">
        <f>HYPERLINK("https://climate.onebuilding.org/WMO_Region_3_South_America/BRA_Brazil/PR_Parana/BRA_PR_General.Carneiro.869410_INMET.zip")</f>
        <v>https://climate.onebuilding.org/WMO_Region_3_South_America/BRA_Brazil/PR_Parana/BRA_PR_General.Carneiro.869410_INMET.zip</v>
      </c>
    </row>
    <row r="287" spans="1:10" x14ac:dyDescent="0.25">
      <c r="A287" t="s">
        <v>10</v>
      </c>
      <c r="B287" t="s">
        <v>307</v>
      </c>
      <c r="C287" t="s">
        <v>316</v>
      </c>
      <c r="D287">
        <v>869020</v>
      </c>
      <c r="E287" t="s">
        <v>13</v>
      </c>
      <c r="F287">
        <v>-23.77</v>
      </c>
      <c r="G287">
        <v>-50.18</v>
      </c>
      <c r="H287">
        <v>-3</v>
      </c>
      <c r="I287">
        <v>930</v>
      </c>
      <c r="J287" t="str">
        <f>HYPERLINK("https://climate.onebuilding.org/WMO_Region_3_South_America/BRA_Brazil/PR_Parana/BRA_PR_Ibaiti.869020_INMET.zip")</f>
        <v>https://climate.onebuilding.org/WMO_Region_3_South_America/BRA_Brazil/PR_Parana/BRA_PR_Ibaiti.869020_INMET.zip</v>
      </c>
    </row>
    <row r="288" spans="1:10" x14ac:dyDescent="0.25">
      <c r="A288" t="s">
        <v>10</v>
      </c>
      <c r="B288" t="s">
        <v>307</v>
      </c>
      <c r="C288" t="s">
        <v>317</v>
      </c>
      <c r="D288">
        <v>868970</v>
      </c>
      <c r="E288" t="s">
        <v>13</v>
      </c>
      <c r="F288">
        <v>-23.4</v>
      </c>
      <c r="G288">
        <v>-53.61</v>
      </c>
      <c r="H288">
        <v>-3</v>
      </c>
      <c r="I288">
        <v>385</v>
      </c>
      <c r="J288" t="str">
        <f>HYPERLINK("https://climate.onebuilding.org/WMO_Region_3_South_America/BRA_Brazil/PR_Parana/BRA_PR_Icaraima.868970_INMET.zip")</f>
        <v>https://climate.onebuilding.org/WMO_Region_3_South_America/BRA_Brazil/PR_Parana/BRA_PR_Icaraima.868970_INMET.zip</v>
      </c>
    </row>
    <row r="289" spans="1:10" x14ac:dyDescent="0.25">
      <c r="A289" t="s">
        <v>10</v>
      </c>
      <c r="B289" t="s">
        <v>307</v>
      </c>
      <c r="C289" t="s">
        <v>318</v>
      </c>
      <c r="D289">
        <v>869350</v>
      </c>
      <c r="E289" t="s">
        <v>13</v>
      </c>
      <c r="F289">
        <v>-25.57</v>
      </c>
      <c r="G289">
        <v>-48.32</v>
      </c>
      <c r="H289">
        <v>-3</v>
      </c>
      <c r="I289">
        <v>1</v>
      </c>
      <c r="J289" t="str">
        <f>HYPERLINK("https://climate.onebuilding.org/WMO_Region_3_South_America/BRA_Brazil/PR_Parana/BRA_PR_Ilha.do.Mel.869350_INMET.zip")</f>
        <v>https://climate.onebuilding.org/WMO_Region_3_South_America/BRA_Brazil/PR_Parana/BRA_PR_Ilha.do.Mel.869350_INMET.zip</v>
      </c>
    </row>
    <row r="290" spans="1:10" x14ac:dyDescent="0.25">
      <c r="A290" t="s">
        <v>10</v>
      </c>
      <c r="B290" t="s">
        <v>307</v>
      </c>
      <c r="C290" t="s">
        <v>319</v>
      </c>
      <c r="D290">
        <v>869290</v>
      </c>
      <c r="E290" t="s">
        <v>13</v>
      </c>
      <c r="F290">
        <v>-25.57</v>
      </c>
      <c r="G290">
        <v>-51.08</v>
      </c>
      <c r="H290">
        <v>-3</v>
      </c>
      <c r="I290">
        <v>1260</v>
      </c>
      <c r="J290" t="str">
        <f>HYPERLINK("https://climate.onebuilding.org/WMO_Region_3_South_America/BRA_Brazil/PR_Parana/BRA_PR_Inacio.Martins.869290_INMET.zip")</f>
        <v>https://climate.onebuilding.org/WMO_Region_3_South_America/BRA_Brazil/PR_Parana/BRA_PR_Inacio.Martins.869290_INMET.zip</v>
      </c>
    </row>
    <row r="291" spans="1:10" x14ac:dyDescent="0.25">
      <c r="A291" t="s">
        <v>10</v>
      </c>
      <c r="B291" t="s">
        <v>307</v>
      </c>
      <c r="C291" t="s">
        <v>320</v>
      </c>
      <c r="D291">
        <v>869300</v>
      </c>
      <c r="E291" t="s">
        <v>13</v>
      </c>
      <c r="F291">
        <v>-25.01</v>
      </c>
      <c r="G291">
        <v>-50.86</v>
      </c>
      <c r="H291">
        <v>-3</v>
      </c>
      <c r="I291">
        <v>808</v>
      </c>
      <c r="J291" t="str">
        <f>HYPERLINK("https://climate.onebuilding.org/WMO_Region_3_South_America/BRA_Brazil/PR_Parana/BRA_PR_Ivai.869300_INMET.zip")</f>
        <v>https://climate.onebuilding.org/WMO_Region_3_South_America/BRA_Brazil/PR_Parana/BRA_PR_Ivai.869300_INMET.zip</v>
      </c>
    </row>
    <row r="292" spans="1:10" x14ac:dyDescent="0.25">
      <c r="A292" t="s">
        <v>10</v>
      </c>
      <c r="B292" t="s">
        <v>307</v>
      </c>
      <c r="C292" t="s">
        <v>321</v>
      </c>
      <c r="D292">
        <v>869030</v>
      </c>
      <c r="E292" t="s">
        <v>13</v>
      </c>
      <c r="F292">
        <v>-23.5</v>
      </c>
      <c r="G292">
        <v>-49.9</v>
      </c>
      <c r="H292">
        <v>-3</v>
      </c>
      <c r="I292">
        <v>522</v>
      </c>
      <c r="J292" t="str">
        <f>HYPERLINK("https://climate.onebuilding.org/WMO_Region_3_South_America/BRA_Brazil/PR_Parana/BRA_PR_Joaquim.Tavora.869030_INMET.zip")</f>
        <v>https://climate.onebuilding.org/WMO_Region_3_South_America/BRA_Brazil/PR_Parana/BRA_PR_Joaquim.Tavora.869030_INMET.zip</v>
      </c>
    </row>
    <row r="293" spans="1:10" x14ac:dyDescent="0.25">
      <c r="A293" t="s">
        <v>10</v>
      </c>
      <c r="B293" t="s">
        <v>307</v>
      </c>
      <c r="C293" t="s">
        <v>322</v>
      </c>
      <c r="D293">
        <v>837680</v>
      </c>
      <c r="E293" t="s">
        <v>13</v>
      </c>
      <c r="F293">
        <v>-23.38</v>
      </c>
      <c r="G293">
        <v>-51.18</v>
      </c>
      <c r="H293">
        <v>-3</v>
      </c>
      <c r="I293">
        <v>566</v>
      </c>
      <c r="J293" t="str">
        <f>HYPERLINK("https://climate.onebuilding.org/WMO_Region_3_South_America/BRA_Brazil/PR_Parana/BRA_PR_Londrina.837680_INMET.zip")</f>
        <v>https://climate.onebuilding.org/WMO_Region_3_South_America/BRA_Brazil/PR_Parana/BRA_PR_Londrina.837680_INMET.zip</v>
      </c>
    </row>
    <row r="294" spans="1:10" x14ac:dyDescent="0.25">
      <c r="A294" t="s">
        <v>10</v>
      </c>
      <c r="B294" t="s">
        <v>307</v>
      </c>
      <c r="C294" t="s">
        <v>323</v>
      </c>
      <c r="D294">
        <v>868990</v>
      </c>
      <c r="E294" t="s">
        <v>13</v>
      </c>
      <c r="F294">
        <v>-23.42</v>
      </c>
      <c r="G294">
        <v>-51.94</v>
      </c>
      <c r="H294">
        <v>-3</v>
      </c>
      <c r="I294">
        <v>542</v>
      </c>
      <c r="J294" t="str">
        <f>HYPERLINK("https://climate.onebuilding.org/WMO_Region_3_South_America/BRA_Brazil/PR_Parana/BRA_PR_Maringa.868990_INMET.zip")</f>
        <v>https://climate.onebuilding.org/WMO_Region_3_South_America/BRA_Brazil/PR_Parana/BRA_PR_Maringa.868990_INMET.zip</v>
      </c>
    </row>
    <row r="295" spans="1:10" x14ac:dyDescent="0.25">
      <c r="A295" t="s">
        <v>10</v>
      </c>
      <c r="B295" t="s">
        <v>307</v>
      </c>
      <c r="C295" t="s">
        <v>324</v>
      </c>
      <c r="D295">
        <v>869160</v>
      </c>
      <c r="E295" t="s">
        <v>13</v>
      </c>
      <c r="F295">
        <v>-24.56</v>
      </c>
      <c r="G295">
        <v>-54.06</v>
      </c>
      <c r="H295">
        <v>-3</v>
      </c>
      <c r="I295">
        <v>392</v>
      </c>
      <c r="J295" t="str">
        <f>HYPERLINK("https://climate.onebuilding.org/WMO_Region_3_South_America/BRA_Brazil/PR_Parana/BRA_PR_Marechal.Candido.Rondon.869160_INMET.zip")</f>
        <v>https://climate.onebuilding.org/WMO_Region_3_South_America/BRA_Brazil/PR_Parana/BRA_PR_Marechal.Candido.Rondon.869160_INMET.zip</v>
      </c>
    </row>
    <row r="296" spans="1:10" x14ac:dyDescent="0.25">
      <c r="A296" t="s">
        <v>10</v>
      </c>
      <c r="B296" t="s">
        <v>307</v>
      </c>
      <c r="C296" t="s">
        <v>325</v>
      </c>
      <c r="D296">
        <v>869010</v>
      </c>
      <c r="E296" t="s">
        <v>13</v>
      </c>
      <c r="F296">
        <v>-23.43</v>
      </c>
      <c r="G296">
        <v>-50.56</v>
      </c>
      <c r="H296">
        <v>-3</v>
      </c>
      <c r="I296">
        <v>668</v>
      </c>
      <c r="J296" t="str">
        <f>HYPERLINK("https://climate.onebuilding.org/WMO_Region_3_South_America/BRA_Brazil/PR_Parana/BRA_PR_Nova.Fatima.869010_INMET.zip")</f>
        <v>https://climate.onebuilding.org/WMO_Region_3_South_America/BRA_Brazil/PR_Parana/BRA_PR_Nova.Fatima.869010_INMET.zip</v>
      </c>
    </row>
    <row r="297" spans="1:10" x14ac:dyDescent="0.25">
      <c r="A297" t="s">
        <v>10</v>
      </c>
      <c r="B297" t="s">
        <v>307</v>
      </c>
      <c r="C297" t="s">
        <v>326</v>
      </c>
      <c r="D297">
        <v>869190</v>
      </c>
      <c r="E297" t="s">
        <v>13</v>
      </c>
      <c r="F297">
        <v>-24.44</v>
      </c>
      <c r="G297">
        <v>-51.94</v>
      </c>
      <c r="H297">
        <v>-3</v>
      </c>
      <c r="I297">
        <v>654</v>
      </c>
      <c r="J297" t="str">
        <f>HYPERLINK("https://climate.onebuilding.org/WMO_Region_3_South_America/BRA_Brazil/PR_Parana/BRA_PR_Nova.Tebas.869190_INMET.zip")</f>
        <v>https://climate.onebuilding.org/WMO_Region_3_South_America/BRA_Brazil/PR_Parana/BRA_PR_Nova.Tebas.869190_INMET.zip</v>
      </c>
    </row>
    <row r="298" spans="1:10" x14ac:dyDescent="0.25">
      <c r="A298" t="s">
        <v>10</v>
      </c>
      <c r="B298" t="s">
        <v>307</v>
      </c>
      <c r="C298" t="s">
        <v>327</v>
      </c>
      <c r="D298">
        <v>868620</v>
      </c>
      <c r="E298" t="s">
        <v>13</v>
      </c>
      <c r="F298">
        <v>-22.49</v>
      </c>
      <c r="G298">
        <v>-52.13</v>
      </c>
      <c r="H298">
        <v>-3</v>
      </c>
      <c r="I298">
        <v>311</v>
      </c>
      <c r="J298" t="str">
        <f>HYPERLINK("https://climate.onebuilding.org/WMO_Region_3_South_America/BRA_Brazil/PR_Parana/BRA_PR_Paranapoema.868620_INMET.zip")</f>
        <v>https://climate.onebuilding.org/WMO_Region_3_South_America/BRA_Brazil/PR_Parana/BRA_PR_Paranapoema.868620_INMET.zip</v>
      </c>
    </row>
    <row r="299" spans="1:10" x14ac:dyDescent="0.25">
      <c r="A299" t="s">
        <v>10</v>
      </c>
      <c r="B299" t="s">
        <v>307</v>
      </c>
      <c r="C299" t="s">
        <v>328</v>
      </c>
      <c r="D299">
        <v>869260</v>
      </c>
      <c r="E299" t="s">
        <v>13</v>
      </c>
      <c r="F299">
        <v>-25.72</v>
      </c>
      <c r="G299">
        <v>-53.75</v>
      </c>
      <c r="H299">
        <v>-3</v>
      </c>
      <c r="I299">
        <v>346</v>
      </c>
      <c r="J299" t="str">
        <f>HYPERLINK("https://climate.onebuilding.org/WMO_Region_3_South_America/BRA_Brazil/PR_Parana/BRA_PR_Planalto.869260_INMET.zip")</f>
        <v>https://climate.onebuilding.org/WMO_Region_3_South_America/BRA_Brazil/PR_Parana/BRA_PR_Planalto.869260_INMET.zip</v>
      </c>
    </row>
    <row r="300" spans="1:10" x14ac:dyDescent="0.25">
      <c r="A300" t="s">
        <v>10</v>
      </c>
      <c r="B300" t="s">
        <v>329</v>
      </c>
      <c r="C300" t="s">
        <v>330</v>
      </c>
      <c r="D300">
        <v>868920</v>
      </c>
      <c r="E300" t="s">
        <v>13</v>
      </c>
      <c r="F300">
        <v>-22.97</v>
      </c>
      <c r="G300">
        <v>-42.03</v>
      </c>
      <c r="H300">
        <v>-3</v>
      </c>
      <c r="I300">
        <v>4</v>
      </c>
      <c r="J300" t="str">
        <f>HYPERLINK("https://climate.onebuilding.org/WMO_Region_3_South_America/BRA_Brazil/RJ_Rio_de_Janeiro/BRA_RJ_Arraial.do.Cabo.868920_INMET.zip")</f>
        <v>https://climate.onebuilding.org/WMO_Region_3_South_America/BRA_Brazil/RJ_Rio_de_Janeiro/BRA_RJ_Arraial.do.Cabo.868920_INMET.zip</v>
      </c>
    </row>
    <row r="301" spans="1:10" x14ac:dyDescent="0.25">
      <c r="A301" t="s">
        <v>10</v>
      </c>
      <c r="B301" t="s">
        <v>329</v>
      </c>
      <c r="C301" t="s">
        <v>331</v>
      </c>
      <c r="D301">
        <v>868540</v>
      </c>
      <c r="E301" t="s">
        <v>13</v>
      </c>
      <c r="F301">
        <v>-21.58</v>
      </c>
      <c r="G301">
        <v>-41.91</v>
      </c>
      <c r="H301">
        <v>-3</v>
      </c>
      <c r="I301">
        <v>35</v>
      </c>
      <c r="J301" t="str">
        <f>HYPERLINK("https://climate.onebuilding.org/WMO_Region_3_South_America/BRA_Brazil/RJ_Rio_de_Janeiro/BRA_RJ_Cambuci.868540_INMET.zip")</f>
        <v>https://climate.onebuilding.org/WMO_Region_3_South_America/BRA_Brazil/RJ_Rio_de_Janeiro/BRA_RJ_Cambuci.868540_INMET.zip</v>
      </c>
    </row>
    <row r="302" spans="1:10" x14ac:dyDescent="0.25">
      <c r="A302" t="s">
        <v>10</v>
      </c>
      <c r="B302" t="s">
        <v>329</v>
      </c>
      <c r="C302" t="s">
        <v>332</v>
      </c>
      <c r="D302">
        <v>868550</v>
      </c>
      <c r="E302" t="s">
        <v>13</v>
      </c>
      <c r="F302">
        <v>-21.75</v>
      </c>
      <c r="G302">
        <v>-41.32</v>
      </c>
      <c r="H302">
        <v>-3</v>
      </c>
      <c r="I302">
        <v>25</v>
      </c>
      <c r="J302" t="str">
        <f>HYPERLINK("https://climate.onebuilding.org/WMO_Region_3_South_America/BRA_Brazil/RJ_Rio_de_Janeiro/BRA_RJ_Campos.dos.Goytacazes.868550_INMET.zip")</f>
        <v>https://climate.onebuilding.org/WMO_Region_3_South_America/BRA_Brazil/RJ_Rio_de_Janeiro/BRA_RJ_Campos.dos.Goytacazes.868550_INMET.zip</v>
      </c>
    </row>
    <row r="303" spans="1:10" x14ac:dyDescent="0.25">
      <c r="A303" t="s">
        <v>10</v>
      </c>
      <c r="B303" t="s">
        <v>329</v>
      </c>
      <c r="C303" t="s">
        <v>333</v>
      </c>
      <c r="D303">
        <v>868770</v>
      </c>
      <c r="E303" t="s">
        <v>13</v>
      </c>
      <c r="F303">
        <v>-22.57</v>
      </c>
      <c r="G303">
        <v>-43.3</v>
      </c>
      <c r="H303">
        <v>-3</v>
      </c>
      <c r="I303">
        <v>0</v>
      </c>
      <c r="J303" t="str">
        <f>HYPERLINK("https://climate.onebuilding.org/WMO_Region_3_South_America/BRA_Brazil/RJ_Rio_de_Janeiro/BRA_RJ_Duque.de.Caxias-Xerem.868770_INMET.zip")</f>
        <v>https://climate.onebuilding.org/WMO_Region_3_South_America/BRA_Brazil/RJ_Rio_de_Janeiro/BRA_RJ_Duque.de.Caxias-Xerem.868770_INMET.zip</v>
      </c>
    </row>
    <row r="304" spans="1:10" x14ac:dyDescent="0.25">
      <c r="A304" t="s">
        <v>10</v>
      </c>
      <c r="B304" t="s">
        <v>329</v>
      </c>
      <c r="C304" t="s">
        <v>334</v>
      </c>
      <c r="D304">
        <v>868910</v>
      </c>
      <c r="E304" t="s">
        <v>13</v>
      </c>
      <c r="F304">
        <v>-22.37</v>
      </c>
      <c r="G304">
        <v>-41.79</v>
      </c>
      <c r="H304">
        <v>-3</v>
      </c>
      <c r="I304">
        <v>32</v>
      </c>
      <c r="J304" t="str">
        <f>HYPERLINK("https://climate.onebuilding.org/WMO_Region_3_South_America/BRA_Brazil/RJ_Rio_de_Janeiro/BRA_RJ_Macae.868910_INMET.zip")</f>
        <v>https://climate.onebuilding.org/WMO_Region_3_South_America/BRA_Brazil/RJ_Rio_de_Janeiro/BRA_RJ_Macae.868910_INMET.zip</v>
      </c>
    </row>
    <row r="305" spans="1:10" x14ac:dyDescent="0.25">
      <c r="A305" t="s">
        <v>10</v>
      </c>
      <c r="B305" t="s">
        <v>329</v>
      </c>
      <c r="C305" t="s">
        <v>335</v>
      </c>
      <c r="D305">
        <v>868810</v>
      </c>
      <c r="E305" t="s">
        <v>13</v>
      </c>
      <c r="F305">
        <v>-22.91</v>
      </c>
      <c r="G305">
        <v>-43.13</v>
      </c>
      <c r="H305">
        <v>-3</v>
      </c>
      <c r="I305">
        <v>13</v>
      </c>
      <c r="J305" t="str">
        <f>HYPERLINK("https://climate.onebuilding.org/WMO_Region_3_South_America/BRA_Brazil/RJ_Rio_de_Janeiro/BRA_RJ_Niteroi.868810_INMET.zip")</f>
        <v>https://climate.onebuilding.org/WMO_Region_3_South_America/BRA_Brazil/RJ_Rio_de_Janeiro/BRA_RJ_Niteroi.868810_INMET.zip</v>
      </c>
    </row>
    <row r="306" spans="1:10" x14ac:dyDescent="0.25">
      <c r="A306" t="s">
        <v>10</v>
      </c>
      <c r="B306" t="s">
        <v>329</v>
      </c>
      <c r="C306" t="s">
        <v>336</v>
      </c>
      <c r="D306">
        <v>869130</v>
      </c>
      <c r="E306" t="s">
        <v>13</v>
      </c>
      <c r="F306">
        <v>-23.22</v>
      </c>
      <c r="G306">
        <v>-44.71</v>
      </c>
      <c r="H306">
        <v>-3</v>
      </c>
      <c r="I306">
        <v>4</v>
      </c>
      <c r="J306" t="str">
        <f>HYPERLINK("https://climate.onebuilding.org/WMO_Region_3_South_America/BRA_Brazil/RJ_Rio_de_Janeiro/BRA_RJ_Paraty.869130_INMET.zip")</f>
        <v>https://climate.onebuilding.org/WMO_Region_3_South_America/BRA_Brazil/RJ_Rio_de_Janeiro/BRA_RJ_Paraty.869130_INMET.zip</v>
      </c>
    </row>
    <row r="307" spans="1:10" x14ac:dyDescent="0.25">
      <c r="A307" t="s">
        <v>10</v>
      </c>
      <c r="B307" t="s">
        <v>329</v>
      </c>
      <c r="C307" t="s">
        <v>337</v>
      </c>
      <c r="D307">
        <v>868760</v>
      </c>
      <c r="E307" t="s">
        <v>13</v>
      </c>
      <c r="F307">
        <v>-22.46</v>
      </c>
      <c r="G307">
        <v>-43.3</v>
      </c>
      <c r="H307">
        <v>-3</v>
      </c>
      <c r="I307">
        <v>1777</v>
      </c>
      <c r="J307" t="str">
        <f>HYPERLINK("https://climate.onebuilding.org/WMO_Region_3_South_America/BRA_Brazil/RJ_Rio_de_Janeiro/BRA_RJ_Petropolis-Pico.do.Couto.868760_INMET.zip")</f>
        <v>https://climate.onebuilding.org/WMO_Region_3_South_America/BRA_Brazil/RJ_Rio_de_Janeiro/BRA_RJ_Petropolis-Pico.do.Couto.868760_INMET.zip</v>
      </c>
    </row>
    <row r="308" spans="1:10" x14ac:dyDescent="0.25">
      <c r="A308" t="s">
        <v>10</v>
      </c>
      <c r="B308" t="s">
        <v>329</v>
      </c>
      <c r="C308" t="s">
        <v>338</v>
      </c>
      <c r="D308">
        <v>837380</v>
      </c>
      <c r="E308" t="s">
        <v>13</v>
      </c>
      <c r="F308">
        <v>-22.47</v>
      </c>
      <c r="G308">
        <v>-44.45</v>
      </c>
      <c r="H308">
        <v>-3</v>
      </c>
      <c r="I308">
        <v>440</v>
      </c>
      <c r="J308" t="str">
        <f>HYPERLINK("https://climate.onebuilding.org/WMO_Region_3_South_America/BRA_Brazil/RJ_Rio_de_Janeiro/BRA_RJ_Resende.837380_INMET.zip")</f>
        <v>https://climate.onebuilding.org/WMO_Region_3_South_America/BRA_Brazil/RJ_Rio_de_Janeiro/BRA_RJ_Resende.837380_INMET.zip</v>
      </c>
    </row>
    <row r="309" spans="1:10" x14ac:dyDescent="0.25">
      <c r="A309" t="s">
        <v>10</v>
      </c>
      <c r="B309" t="s">
        <v>329</v>
      </c>
      <c r="C309" t="s">
        <v>339</v>
      </c>
      <c r="D309">
        <v>868790</v>
      </c>
      <c r="E309" t="s">
        <v>13</v>
      </c>
      <c r="F309">
        <v>-22.86</v>
      </c>
      <c r="G309">
        <v>-43.41</v>
      </c>
      <c r="H309">
        <v>-3</v>
      </c>
      <c r="I309">
        <v>45</v>
      </c>
      <c r="J309" t="str">
        <f>HYPERLINK("https://climate.onebuilding.org/WMO_Region_3_South_America/BRA_Brazil/RJ_Rio_de_Janeiro/BRA_RJ_Rio.de.Janeiro-Vila.Militar.868790_INMET.zip")</f>
        <v>https://climate.onebuilding.org/WMO_Region_3_South_America/BRA_Brazil/RJ_Rio_de_Janeiro/BRA_RJ_Rio.de.Janeiro-Vila.Militar.868790_INMET.zip</v>
      </c>
    </row>
    <row r="310" spans="1:10" x14ac:dyDescent="0.25">
      <c r="A310" t="s">
        <v>10</v>
      </c>
      <c r="B310" t="s">
        <v>329</v>
      </c>
      <c r="C310" t="s">
        <v>340</v>
      </c>
      <c r="D310">
        <v>868900</v>
      </c>
      <c r="E310" t="s">
        <v>13</v>
      </c>
      <c r="F310">
        <v>-22.04</v>
      </c>
      <c r="G310">
        <v>-41.05</v>
      </c>
      <c r="H310">
        <v>-3</v>
      </c>
      <c r="I310">
        <v>4</v>
      </c>
      <c r="J310" t="str">
        <f>HYPERLINK("https://climate.onebuilding.org/WMO_Region_3_South_America/BRA_Brazil/RJ_Rio_de_Janeiro/BRA_RJ_Farol.de.Sao.Tome.868900_INMET.zip")</f>
        <v>https://climate.onebuilding.org/WMO_Region_3_South_America/BRA_Brazil/RJ_Rio_de_Janeiro/BRA_RJ_Farol.de.Sao.Tome.868900_INMET.zip</v>
      </c>
    </row>
    <row r="311" spans="1:10" x14ac:dyDescent="0.25">
      <c r="A311" t="s">
        <v>10</v>
      </c>
      <c r="B311" t="s">
        <v>329</v>
      </c>
      <c r="C311" t="s">
        <v>341</v>
      </c>
      <c r="D311">
        <v>868880</v>
      </c>
      <c r="E311" t="s">
        <v>13</v>
      </c>
      <c r="F311">
        <v>-22.41</v>
      </c>
      <c r="G311">
        <v>-42.97</v>
      </c>
      <c r="H311">
        <v>-3</v>
      </c>
      <c r="I311">
        <v>980</v>
      </c>
      <c r="J311" t="str">
        <f>HYPERLINK("https://climate.onebuilding.org/WMO_Region_3_South_America/BRA_Brazil/RJ_Rio_de_Janeiro/BRA_RJ_Teresopolis.868880_INMET.zip")</f>
        <v>https://climate.onebuilding.org/WMO_Region_3_South_America/BRA_Brazil/RJ_Rio_de_Janeiro/BRA_RJ_Teresopolis.868880_INMET.zip</v>
      </c>
    </row>
    <row r="312" spans="1:10" x14ac:dyDescent="0.25">
      <c r="A312" t="s">
        <v>10</v>
      </c>
      <c r="B312" t="s">
        <v>329</v>
      </c>
      <c r="C312" t="s">
        <v>79</v>
      </c>
      <c r="D312">
        <v>868750</v>
      </c>
      <c r="E312" t="s">
        <v>13</v>
      </c>
      <c r="F312">
        <v>-22.25</v>
      </c>
      <c r="G312">
        <v>-43.7</v>
      </c>
      <c r="H312">
        <v>-3</v>
      </c>
      <c r="I312">
        <v>367</v>
      </c>
      <c r="J312" t="str">
        <f>HYPERLINK("https://climate.onebuilding.org/WMO_Region_3_South_America/BRA_Brazil/RJ_Rio_de_Janeiro/BRA_RJ_Valenca.868750_INMET.zip")</f>
        <v>https://climate.onebuilding.org/WMO_Region_3_South_America/BRA_Brazil/RJ_Rio_de_Janeiro/BRA_RJ_Valenca.868750_INMET.zip</v>
      </c>
    </row>
    <row r="313" spans="1:10" x14ac:dyDescent="0.25">
      <c r="A313" t="s">
        <v>10</v>
      </c>
      <c r="B313" t="s">
        <v>342</v>
      </c>
      <c r="C313" t="s">
        <v>343</v>
      </c>
      <c r="D313">
        <v>818350</v>
      </c>
      <c r="E313" t="s">
        <v>13</v>
      </c>
      <c r="F313">
        <v>-5.63</v>
      </c>
      <c r="G313">
        <v>-37.83</v>
      </c>
      <c r="H313">
        <v>-3</v>
      </c>
      <c r="I313">
        <v>150</v>
      </c>
      <c r="J313" t="str">
        <f>HYPERLINK("https://climate.onebuilding.org/WMO_Region_3_South_America/BRA_Brazil/RN_Rio_Grande_do_Norte/BRA_RN_Apodi.818350_INMET.zip")</f>
        <v>https://climate.onebuilding.org/WMO_Region_3_South_America/BRA_Brazil/RN_Rio_Grande_do_Norte/BRA_RN_Apodi.818350_INMET.zip</v>
      </c>
    </row>
    <row r="314" spans="1:10" x14ac:dyDescent="0.25">
      <c r="A314" t="s">
        <v>10</v>
      </c>
      <c r="B314" t="s">
        <v>342</v>
      </c>
      <c r="C314" t="s">
        <v>344</v>
      </c>
      <c r="D314">
        <v>818750</v>
      </c>
      <c r="E314" t="s">
        <v>13</v>
      </c>
      <c r="F314">
        <v>-6.46</v>
      </c>
      <c r="G314">
        <v>-37.1</v>
      </c>
      <c r="H314">
        <v>-3</v>
      </c>
      <c r="I314">
        <v>170</v>
      </c>
      <c r="J314" t="str">
        <f>HYPERLINK("https://climate.onebuilding.org/WMO_Region_3_South_America/BRA_Brazil/RN_Rio_Grande_do_Norte/BRA_RN_Caico.818750_INMET.zip")</f>
        <v>https://climate.onebuilding.org/WMO_Region_3_South_America/BRA_Brazil/RN_Rio_Grande_do_Norte/BRA_RN_Caico.818750_INMET.zip</v>
      </c>
    </row>
    <row r="315" spans="1:10" x14ac:dyDescent="0.25">
      <c r="A315" t="s">
        <v>10</v>
      </c>
      <c r="B315" t="s">
        <v>342</v>
      </c>
      <c r="C315" t="s">
        <v>345</v>
      </c>
      <c r="D315">
        <v>818360</v>
      </c>
      <c r="E315" t="s">
        <v>13</v>
      </c>
      <c r="F315">
        <v>-5.1100000000000003</v>
      </c>
      <c r="G315">
        <v>-36.630000000000003</v>
      </c>
      <c r="H315">
        <v>-3</v>
      </c>
      <c r="I315">
        <v>3</v>
      </c>
      <c r="J315" t="str">
        <f>HYPERLINK("https://climate.onebuilding.org/WMO_Region_3_South_America/BRA_Brazil/RN_Rio_Grande_do_Norte/BRA_RN_Macau.818360_INMET.zip")</f>
        <v>https://climate.onebuilding.org/WMO_Region_3_South_America/BRA_Brazil/RN_Rio_Grande_do_Norte/BRA_RN_Macau.818360_INMET.zip</v>
      </c>
    </row>
    <row r="316" spans="1:10" x14ac:dyDescent="0.25">
      <c r="A316" t="s">
        <v>10</v>
      </c>
      <c r="B316" t="s">
        <v>342</v>
      </c>
      <c r="C316" t="s">
        <v>346</v>
      </c>
      <c r="D316">
        <v>818340</v>
      </c>
      <c r="E316" t="s">
        <v>13</v>
      </c>
      <c r="F316">
        <v>-5.19</v>
      </c>
      <c r="G316">
        <v>-37.340000000000003</v>
      </c>
      <c r="H316">
        <v>-3</v>
      </c>
      <c r="I316">
        <v>36</v>
      </c>
      <c r="J316" t="str">
        <f>HYPERLINK("https://climate.onebuilding.org/WMO_Region_3_South_America/BRA_Brazil/RN_Rio_Grande_do_Norte/BRA_RN_Mossoro.818340_INMET.zip")</f>
        <v>https://climate.onebuilding.org/WMO_Region_3_South_America/BRA_Brazil/RN_Rio_Grande_do_Norte/BRA_RN_Mossoro.818340_INMET.zip</v>
      </c>
    </row>
    <row r="317" spans="1:10" x14ac:dyDescent="0.25">
      <c r="A317" t="s">
        <v>10</v>
      </c>
      <c r="B317" t="s">
        <v>342</v>
      </c>
      <c r="C317" t="s">
        <v>347</v>
      </c>
      <c r="D317">
        <v>818390</v>
      </c>
      <c r="E317" t="s">
        <v>13</v>
      </c>
      <c r="F317">
        <v>-5.8</v>
      </c>
      <c r="G317">
        <v>-35.21</v>
      </c>
      <c r="H317">
        <v>-3</v>
      </c>
      <c r="I317">
        <v>49</v>
      </c>
      <c r="J317" t="str">
        <f>HYPERLINK("https://climate.onebuilding.org/WMO_Region_3_South_America/BRA_Brazil/RN_Rio_Grande_do_Norte/BRA_RN_Natal.818390_INMET.zip")</f>
        <v>https://climate.onebuilding.org/WMO_Region_3_South_America/BRA_Brazil/RN_Rio_Grande_do_Norte/BRA_RN_Natal.818390_INMET.zip</v>
      </c>
    </row>
    <row r="318" spans="1:10" x14ac:dyDescent="0.25">
      <c r="A318" t="s">
        <v>10</v>
      </c>
      <c r="B318" t="s">
        <v>342</v>
      </c>
      <c r="C318" t="s">
        <v>348</v>
      </c>
      <c r="D318">
        <v>818380</v>
      </c>
      <c r="E318" t="s">
        <v>13</v>
      </c>
      <c r="F318">
        <v>-5.16</v>
      </c>
      <c r="G318">
        <v>-35.49</v>
      </c>
      <c r="H318">
        <v>-3</v>
      </c>
      <c r="I318">
        <v>17</v>
      </c>
      <c r="J318" t="str">
        <f>HYPERLINK("https://climate.onebuilding.org/WMO_Region_3_South_America/BRA_Brazil/RN_Rio_Grande_do_Norte/BRA_RN_Touros.818380_INMET.zip")</f>
        <v>https://climate.onebuilding.org/WMO_Region_3_South_America/BRA_Brazil/RN_Rio_Grande_do_Norte/BRA_RN_Touros.818380_INMET.zip</v>
      </c>
    </row>
    <row r="319" spans="1:10" x14ac:dyDescent="0.25">
      <c r="A319" t="s">
        <v>10</v>
      </c>
      <c r="B319" t="s">
        <v>349</v>
      </c>
      <c r="C319" t="s">
        <v>350</v>
      </c>
      <c r="D319">
        <v>819700</v>
      </c>
      <c r="E319" t="s">
        <v>13</v>
      </c>
      <c r="F319">
        <v>-9.9499999999999993</v>
      </c>
      <c r="G319">
        <v>-62.96</v>
      </c>
      <c r="H319">
        <v>-4</v>
      </c>
      <c r="I319">
        <v>140</v>
      </c>
      <c r="J319" t="str">
        <f>HYPERLINK("https://climate.onebuilding.org/WMO_Region_3_South_America/BRA_Brazil/RO_Rondonia/BRA_RO_Ariquemes.819700_INMET.zip")</f>
        <v>https://climate.onebuilding.org/WMO_Region_3_South_America/BRA_Brazil/RO_Rondonia/BRA_RO_Ariquemes.819700_INMET.zip</v>
      </c>
    </row>
    <row r="320" spans="1:10" x14ac:dyDescent="0.25">
      <c r="A320" t="s">
        <v>10</v>
      </c>
      <c r="B320" t="s">
        <v>349</v>
      </c>
      <c r="C320" t="s">
        <v>351</v>
      </c>
      <c r="D320">
        <v>866220</v>
      </c>
      <c r="E320" t="s">
        <v>13</v>
      </c>
      <c r="F320">
        <v>-11.45</v>
      </c>
      <c r="G320">
        <v>-61.43</v>
      </c>
      <c r="H320">
        <v>-4</v>
      </c>
      <c r="I320">
        <v>210</v>
      </c>
      <c r="J320" t="str">
        <f>HYPERLINK("https://climate.onebuilding.org/WMO_Region_3_South_America/BRA_Brazil/RO_Rondonia/BRA_RO_Cacoal.866220_INMET.zip")</f>
        <v>https://climate.onebuilding.org/WMO_Region_3_South_America/BRA_Brazil/RO_Rondonia/BRA_RO_Cacoal.866220_INMET.zip</v>
      </c>
    </row>
    <row r="321" spans="1:10" x14ac:dyDescent="0.25">
      <c r="A321" t="s">
        <v>10</v>
      </c>
      <c r="B321" t="s">
        <v>349</v>
      </c>
      <c r="C321" t="s">
        <v>352</v>
      </c>
      <c r="D321">
        <v>819320</v>
      </c>
      <c r="E321" t="s">
        <v>13</v>
      </c>
      <c r="F321">
        <v>-8.76</v>
      </c>
      <c r="G321">
        <v>-63.9</v>
      </c>
      <c r="H321">
        <v>-4</v>
      </c>
      <c r="I321">
        <v>95</v>
      </c>
      <c r="J321" t="str">
        <f>HYPERLINK("https://climate.onebuilding.org/WMO_Region_3_South_America/BRA_Brazil/RO_Rondonia/BRA_RO_Porto.Velho.819320_INMET.zip")</f>
        <v>https://climate.onebuilding.org/WMO_Region_3_South_America/BRA_Brazil/RO_Rondonia/BRA_RO_Porto.Velho.819320_INMET.zip</v>
      </c>
    </row>
    <row r="322" spans="1:10" x14ac:dyDescent="0.25">
      <c r="A322" t="s">
        <v>10</v>
      </c>
      <c r="B322" t="s">
        <v>349</v>
      </c>
      <c r="C322" t="s">
        <v>353</v>
      </c>
      <c r="D322">
        <v>866420</v>
      </c>
      <c r="E322" t="s">
        <v>13</v>
      </c>
      <c r="F322">
        <v>-12.73</v>
      </c>
      <c r="G322">
        <v>-60.16</v>
      </c>
      <c r="H322">
        <v>-4</v>
      </c>
      <c r="I322">
        <v>590</v>
      </c>
      <c r="J322" t="str">
        <f>HYPERLINK("https://climate.onebuilding.org/WMO_Region_3_South_America/BRA_Brazil/RO_Rondonia/BRA_RO_Vilhena.866420_INMET.zip")</f>
        <v>https://climate.onebuilding.org/WMO_Region_3_South_America/BRA_Brazil/RO_Rondonia/BRA_RO_Vilhena.866420_INMET.zip</v>
      </c>
    </row>
    <row r="323" spans="1:10" x14ac:dyDescent="0.25">
      <c r="A323" t="s">
        <v>10</v>
      </c>
      <c r="B323" t="s">
        <v>354</v>
      </c>
      <c r="C323" t="s">
        <v>355</v>
      </c>
      <c r="D323">
        <v>816150</v>
      </c>
      <c r="E323" t="s">
        <v>13</v>
      </c>
      <c r="F323">
        <v>2.8</v>
      </c>
      <c r="G323">
        <v>-60.65</v>
      </c>
      <c r="H323">
        <v>-4</v>
      </c>
      <c r="I323">
        <v>90</v>
      </c>
      <c r="J323" t="str">
        <f>HYPERLINK("https://climate.onebuilding.org/WMO_Region_3_South_America/BRA_Brazil/RR_Roraima/BRA_RR_Boa.Vista.816150_INMET.zip")</f>
        <v>https://climate.onebuilding.org/WMO_Region_3_South_America/BRA_Brazil/RR_Roraima/BRA_RR_Boa.Vista.816150_INMET.zip</v>
      </c>
    </row>
    <row r="324" spans="1:10" x14ac:dyDescent="0.25">
      <c r="A324" t="s">
        <v>10</v>
      </c>
      <c r="B324" t="s">
        <v>356</v>
      </c>
      <c r="C324" t="s">
        <v>357</v>
      </c>
      <c r="D324">
        <v>869750</v>
      </c>
      <c r="E324" t="s">
        <v>13</v>
      </c>
      <c r="F324">
        <v>-29.78</v>
      </c>
      <c r="G324">
        <v>-55.79</v>
      </c>
      <c r="H324">
        <v>-3</v>
      </c>
      <c r="I324">
        <v>121</v>
      </c>
      <c r="J324" t="str">
        <f>HYPERLINK("https://climate.onebuilding.org/WMO_Region_3_South_America/BRA_Brazil/RS_Rio_Grande_do_Sul/BRA_RS_Alegrete.869750_INMET.zip")</f>
        <v>https://climate.onebuilding.org/WMO_Region_3_South_America/BRA_Brazil/RS_Rio_Grande_do_Sul/BRA_RS_Alegrete.869750_INMET.zip</v>
      </c>
    </row>
    <row r="325" spans="1:10" x14ac:dyDescent="0.25">
      <c r="A325" t="s">
        <v>10</v>
      </c>
      <c r="B325" t="s">
        <v>356</v>
      </c>
      <c r="C325" t="s">
        <v>358</v>
      </c>
      <c r="D325">
        <v>839800</v>
      </c>
      <c r="E325" t="s">
        <v>13</v>
      </c>
      <c r="F325">
        <v>-31.33</v>
      </c>
      <c r="G325">
        <v>-54.11</v>
      </c>
      <c r="H325">
        <v>-3</v>
      </c>
      <c r="I325">
        <v>230</v>
      </c>
      <c r="J325" t="str">
        <f>HYPERLINK("https://climate.onebuilding.org/WMO_Region_3_South_America/BRA_Brazil/RS_Rio_Grande_do_Sul/BRA_RS_Bage.839800_INMET.zip")</f>
        <v>https://climate.onebuilding.org/WMO_Region_3_South_America/BRA_Brazil/RS_Rio_Grande_do_Sul/BRA_RS_Bage.839800_INMET.zip</v>
      </c>
    </row>
    <row r="326" spans="1:10" x14ac:dyDescent="0.25">
      <c r="A326" t="s">
        <v>10</v>
      </c>
      <c r="B326" t="s">
        <v>356</v>
      </c>
      <c r="C326" t="s">
        <v>359</v>
      </c>
      <c r="D326">
        <v>869790</v>
      </c>
      <c r="E326" t="s">
        <v>13</v>
      </c>
      <c r="F326">
        <v>-29.17</v>
      </c>
      <c r="G326">
        <v>-51.52</v>
      </c>
      <c r="H326">
        <v>-3</v>
      </c>
      <c r="I326">
        <v>640</v>
      </c>
      <c r="J326" t="str">
        <f>HYPERLINK("https://climate.onebuilding.org/WMO_Region_3_South_America/BRA_Brazil/RS_Rio_Grande_do_Sul/BRA_RS_Bento.Goncalves.869790_INMET.zip")</f>
        <v>https://climate.onebuilding.org/WMO_Region_3_South_America/BRA_Brazil/RS_Rio_Grande_do_Sul/BRA_RS_Bento.Goncalves.869790_INMET.zip</v>
      </c>
    </row>
    <row r="327" spans="1:10" x14ac:dyDescent="0.25">
      <c r="A327" t="s">
        <v>10</v>
      </c>
      <c r="B327" t="s">
        <v>356</v>
      </c>
      <c r="C327" t="s">
        <v>360</v>
      </c>
      <c r="D327">
        <v>869860</v>
      </c>
      <c r="E327" t="s">
        <v>13</v>
      </c>
      <c r="F327">
        <v>-30.51</v>
      </c>
      <c r="G327">
        <v>-53.49</v>
      </c>
      <c r="H327">
        <v>-3</v>
      </c>
      <c r="I327">
        <v>420</v>
      </c>
      <c r="J327" t="str">
        <f>HYPERLINK("https://climate.onebuilding.org/WMO_Region_3_South_America/BRA_Brazil/RS_Rio_Grande_do_Sul/BRA_RS_Cacapava.do.Sul.869860_INMET.zip")</f>
        <v>https://climate.onebuilding.org/WMO_Region_3_South_America/BRA_Brazil/RS_Rio_Grande_do_Sul/BRA_RS_Cacapava.do.Sul.869860_INMET.zip</v>
      </c>
    </row>
    <row r="328" spans="1:10" x14ac:dyDescent="0.25">
      <c r="A328" t="s">
        <v>10</v>
      </c>
      <c r="B328" t="s">
        <v>356</v>
      </c>
      <c r="C328" t="s">
        <v>361</v>
      </c>
      <c r="D328">
        <v>869890</v>
      </c>
      <c r="E328" t="s">
        <v>13</v>
      </c>
      <c r="F328">
        <v>-30.81</v>
      </c>
      <c r="G328">
        <v>-51.83</v>
      </c>
      <c r="H328">
        <v>-3</v>
      </c>
      <c r="I328">
        <v>108</v>
      </c>
      <c r="J328" t="str">
        <f>HYPERLINK("https://climate.onebuilding.org/WMO_Region_3_South_America/BRA_Brazil/RS_Rio_Grande_do_Sul/BRA_RS_Camaqua.869890_INMET.zip")</f>
        <v>https://climate.onebuilding.org/WMO_Region_3_South_America/BRA_Brazil/RS_Rio_Grande_do_Sul/BRA_RS_Camaqua.869890_INMET.zip</v>
      </c>
    </row>
    <row r="329" spans="1:10" x14ac:dyDescent="0.25">
      <c r="A329" t="s">
        <v>10</v>
      </c>
      <c r="B329" t="s">
        <v>356</v>
      </c>
      <c r="C329" t="s">
        <v>362</v>
      </c>
      <c r="D329">
        <v>869800</v>
      </c>
      <c r="E329" t="s">
        <v>13</v>
      </c>
      <c r="F329">
        <v>-29.37</v>
      </c>
      <c r="G329">
        <v>-50.83</v>
      </c>
      <c r="H329">
        <v>-3</v>
      </c>
      <c r="I329">
        <v>830</v>
      </c>
      <c r="J329" t="str">
        <f>HYPERLINK("https://climate.onebuilding.org/WMO_Region_3_South_America/BRA_Brazil/RS_Rio_Grande_do_Sul/BRA_RS_Canela.AP.869800_INMET.zip")</f>
        <v>https://climate.onebuilding.org/WMO_Region_3_South_America/BRA_Brazil/RS_Rio_Grande_do_Sul/BRA_RS_Canela.AP.869800_INMET.zip</v>
      </c>
    </row>
    <row r="330" spans="1:10" x14ac:dyDescent="0.25">
      <c r="A330" t="s">
        <v>10</v>
      </c>
      <c r="B330" t="s">
        <v>356</v>
      </c>
      <c r="C330" t="s">
        <v>363</v>
      </c>
      <c r="D330">
        <v>869930</v>
      </c>
      <c r="E330" t="s">
        <v>13</v>
      </c>
      <c r="F330">
        <v>-31.41</v>
      </c>
      <c r="G330">
        <v>-52.7</v>
      </c>
      <c r="H330">
        <v>-3</v>
      </c>
      <c r="I330">
        <v>464</v>
      </c>
      <c r="J330" t="str">
        <f>HYPERLINK("https://climate.onebuilding.org/WMO_Region_3_South_America/BRA_Brazil/RS_Rio_Grande_do_Sul/BRA_RS_Cangucu.869930_INMET.zip")</f>
        <v>https://climate.onebuilding.org/WMO_Region_3_South_America/BRA_Brazil/RS_Rio_Grande_do_Sul/BRA_RS_Cangucu.869930_INMET.zip</v>
      </c>
    </row>
    <row r="331" spans="1:10" x14ac:dyDescent="0.25">
      <c r="A331" t="s">
        <v>10</v>
      </c>
      <c r="B331" t="s">
        <v>356</v>
      </c>
      <c r="C331" t="s">
        <v>364</v>
      </c>
      <c r="D331">
        <v>869980</v>
      </c>
      <c r="E331" t="s">
        <v>13</v>
      </c>
      <c r="F331">
        <v>-33.74</v>
      </c>
      <c r="G331">
        <v>-53.37</v>
      </c>
      <c r="H331">
        <v>-3</v>
      </c>
      <c r="I331">
        <v>26</v>
      </c>
      <c r="J331" t="str">
        <f>HYPERLINK("https://climate.onebuilding.org/WMO_Region_3_South_America/BRA_Brazil/RS_Rio_Grande_do_Sul/BRA_RS_Chui.869980_INMET.zip")</f>
        <v>https://climate.onebuilding.org/WMO_Region_3_South_America/BRA_Brazil/RS_Rio_Grande_do_Sul/BRA_RS_Chui.869980_INMET.zip</v>
      </c>
    </row>
    <row r="332" spans="1:10" x14ac:dyDescent="0.25">
      <c r="A332" t="s">
        <v>10</v>
      </c>
      <c r="B332" t="s">
        <v>356</v>
      </c>
      <c r="C332" t="s">
        <v>365</v>
      </c>
      <c r="D332">
        <v>839120</v>
      </c>
      <c r="E332" t="s">
        <v>13</v>
      </c>
      <c r="F332">
        <v>-28.6</v>
      </c>
      <c r="G332">
        <v>-53.67</v>
      </c>
      <c r="H332">
        <v>-3</v>
      </c>
      <c r="I332">
        <v>432</v>
      </c>
      <c r="J332" t="str">
        <f>HYPERLINK("https://climate.onebuilding.org/WMO_Region_3_South_America/BRA_Brazil/RS_Rio_Grande_do_Sul/BRA_RS_Cruz.Alta.839120_INMET.zip")</f>
        <v>https://climate.onebuilding.org/WMO_Region_3_South_America/BRA_Brazil/RS_Rio_Grande_do_Sul/BRA_RS_Cruz.Alta.839120_INMET.zip</v>
      </c>
    </row>
    <row r="333" spans="1:10" x14ac:dyDescent="0.25">
      <c r="A333" t="s">
        <v>10</v>
      </c>
      <c r="B333" t="s">
        <v>356</v>
      </c>
      <c r="C333" t="s">
        <v>366</v>
      </c>
      <c r="D333">
        <v>869540</v>
      </c>
      <c r="E333" t="s">
        <v>13</v>
      </c>
      <c r="F333">
        <v>-27.63</v>
      </c>
      <c r="G333">
        <v>-52.27</v>
      </c>
      <c r="H333">
        <v>-3</v>
      </c>
      <c r="I333">
        <v>765</v>
      </c>
      <c r="J333" t="str">
        <f>HYPERLINK("https://climate.onebuilding.org/WMO_Region_3_South_America/BRA_Brazil/RS_Rio_Grande_do_Sul/BRA_RS_Erechim.869540_INMET.zip")</f>
        <v>https://climate.onebuilding.org/WMO_Region_3_South_America/BRA_Brazil/RS_Rio_Grande_do_Sul/BRA_RS_Erechim.869540_INMET.zip</v>
      </c>
    </row>
    <row r="334" spans="1:10" x14ac:dyDescent="0.25">
      <c r="A334" t="s">
        <v>10</v>
      </c>
      <c r="B334" t="s">
        <v>356</v>
      </c>
      <c r="C334" t="s">
        <v>367</v>
      </c>
      <c r="D334">
        <v>869510</v>
      </c>
      <c r="E334" t="s">
        <v>13</v>
      </c>
      <c r="F334">
        <v>-27.4</v>
      </c>
      <c r="G334">
        <v>-53.43</v>
      </c>
      <c r="H334">
        <v>-3</v>
      </c>
      <c r="I334">
        <v>490</v>
      </c>
      <c r="J334" t="str">
        <f>HYPERLINK("https://climate.onebuilding.org/WMO_Region_3_South_America/BRA_Brazil/RS_Rio_Grande_do_Sul/BRA_RS_Frederico.Westphalen.869510_INMET.zip")</f>
        <v>https://climate.onebuilding.org/WMO_Region_3_South_America/BRA_Brazil/RS_Rio_Grande_do_Sul/BRA_RS_Frederico.Westphalen.869510_INMET.zip</v>
      </c>
    </row>
    <row r="335" spans="1:10" x14ac:dyDescent="0.25">
      <c r="A335" t="s">
        <v>10</v>
      </c>
      <c r="B335" t="s">
        <v>356</v>
      </c>
      <c r="C335" t="s">
        <v>368</v>
      </c>
      <c r="D335">
        <v>869960</v>
      </c>
      <c r="E335" t="s">
        <v>13</v>
      </c>
      <c r="F335">
        <v>-32.57</v>
      </c>
      <c r="G335">
        <v>-53.38</v>
      </c>
      <c r="H335">
        <v>-3</v>
      </c>
      <c r="I335">
        <v>47</v>
      </c>
      <c r="J335" t="str">
        <f>HYPERLINK("https://climate.onebuilding.org/WMO_Region_3_South_America/BRA_Brazil/RS_Rio_Grande_do_Sul/BRA_RS_Jaguarao.869960_INMET.zip")</f>
        <v>https://climate.onebuilding.org/WMO_Region_3_South_America/BRA_Brazil/RS_Rio_Grande_do_Sul/BRA_RS_Jaguarao.869960_INMET.zip</v>
      </c>
    </row>
    <row r="336" spans="1:10" x14ac:dyDescent="0.25">
      <c r="A336" t="s">
        <v>10</v>
      </c>
      <c r="B336" t="s">
        <v>356</v>
      </c>
      <c r="C336" t="s">
        <v>369</v>
      </c>
      <c r="D336">
        <v>869650</v>
      </c>
      <c r="E336" t="s">
        <v>13</v>
      </c>
      <c r="F336">
        <v>-28.22</v>
      </c>
      <c r="G336">
        <v>-51.51</v>
      </c>
      <c r="H336">
        <v>-3</v>
      </c>
      <c r="I336">
        <v>842</v>
      </c>
      <c r="J336" t="str">
        <f>HYPERLINK("https://climate.onebuilding.org/WMO_Region_3_South_America/BRA_Brazil/RS_Rio_Grande_do_Sul/BRA_RS_Lagoa.Vermelha.869650_INMET.zip")</f>
        <v>https://climate.onebuilding.org/WMO_Region_3_South_America/BRA_Brazil/RS_Rio_Grande_do_Sul/BRA_RS_Lagoa.Vermelha.869650_INMET.zip</v>
      </c>
    </row>
    <row r="337" spans="1:10" x14ac:dyDescent="0.25">
      <c r="A337" t="s">
        <v>10</v>
      </c>
      <c r="B337" t="s">
        <v>356</v>
      </c>
      <c r="C337" t="s">
        <v>370</v>
      </c>
      <c r="D337">
        <v>839700</v>
      </c>
      <c r="E337" t="s">
        <v>13</v>
      </c>
      <c r="F337">
        <v>-31.25</v>
      </c>
      <c r="G337">
        <v>-50.91</v>
      </c>
      <c r="H337">
        <v>-3</v>
      </c>
      <c r="I337">
        <v>10</v>
      </c>
      <c r="J337" t="str">
        <f>HYPERLINK("https://climate.onebuilding.org/WMO_Region_3_South_America/BRA_Brazil/RS_Rio_Grande_do_Sul/BRA_RS_Mostardas.839700_INMET.zip")</f>
        <v>https://climate.onebuilding.org/WMO_Region_3_South_America/BRA_Brazil/RS_Rio_Grande_do_Sul/BRA_RS_Mostardas.839700_INMET.zip</v>
      </c>
    </row>
    <row r="338" spans="1:10" x14ac:dyDescent="0.25">
      <c r="A338" t="s">
        <v>10</v>
      </c>
      <c r="B338" t="s">
        <v>356</v>
      </c>
      <c r="C338" t="s">
        <v>371</v>
      </c>
      <c r="D338">
        <v>869530</v>
      </c>
      <c r="E338" t="s">
        <v>13</v>
      </c>
      <c r="F338">
        <v>-27.92</v>
      </c>
      <c r="G338">
        <v>-53.32</v>
      </c>
      <c r="H338">
        <v>-3</v>
      </c>
      <c r="I338">
        <v>642</v>
      </c>
      <c r="J338" t="str">
        <f>HYPERLINK("https://climate.onebuilding.org/WMO_Region_3_South_America/BRA_Brazil/RS_Rio_Grande_do_Sul/BRA_RS_Palmeira.das.Missoes.869530_INMET.zip")</f>
        <v>https://climate.onebuilding.org/WMO_Region_3_South_America/BRA_Brazil/RS_Rio_Grande_do_Sul/BRA_RS_Palmeira.das.Missoes.869530_INMET.zip</v>
      </c>
    </row>
    <row r="339" spans="1:10" x14ac:dyDescent="0.25">
      <c r="A339" t="s">
        <v>10</v>
      </c>
      <c r="B339" t="s">
        <v>356</v>
      </c>
      <c r="C339" t="s">
        <v>372</v>
      </c>
      <c r="D339">
        <v>869630</v>
      </c>
      <c r="E339" t="s">
        <v>13</v>
      </c>
      <c r="F339">
        <v>-28.26</v>
      </c>
      <c r="G339">
        <v>-52.41</v>
      </c>
      <c r="H339">
        <v>-3</v>
      </c>
      <c r="I339">
        <v>684</v>
      </c>
      <c r="J339" t="str">
        <f>HYPERLINK("https://climate.onebuilding.org/WMO_Region_3_South_America/BRA_Brazil/RS_Rio_Grande_do_Sul/BRA_RS_Passo.Fundo.869630_INMET.zip")</f>
        <v>https://climate.onebuilding.org/WMO_Region_3_South_America/BRA_Brazil/RS_Rio_Grande_do_Sul/BRA_RS_Passo.Fundo.869630_INMET.zip</v>
      </c>
    </row>
    <row r="340" spans="1:10" x14ac:dyDescent="0.25">
      <c r="A340" t="s">
        <v>10</v>
      </c>
      <c r="B340" t="s">
        <v>356</v>
      </c>
      <c r="C340" t="s">
        <v>373</v>
      </c>
      <c r="D340">
        <v>869880</v>
      </c>
      <c r="E340" t="s">
        <v>13</v>
      </c>
      <c r="F340">
        <v>-30.03</v>
      </c>
      <c r="G340">
        <v>-51.23</v>
      </c>
      <c r="H340">
        <v>-3</v>
      </c>
      <c r="I340">
        <v>47</v>
      </c>
      <c r="J340" t="str">
        <f>HYPERLINK("https://climate.onebuilding.org/WMO_Region_3_South_America/BRA_Brazil/RS_Rio_Grande_do_Sul/BRA_RS_Porto.Alegre.869880_INMET.zip")</f>
        <v>https://climate.onebuilding.org/WMO_Region_3_South_America/BRA_Brazil/RS_Rio_Grande_do_Sul/BRA_RS_Porto.Alegre.869880_INMET.zip</v>
      </c>
    </row>
    <row r="341" spans="1:10" x14ac:dyDescent="0.25">
      <c r="A341" t="s">
        <v>10</v>
      </c>
      <c r="B341" t="s">
        <v>356</v>
      </c>
      <c r="C341" t="s">
        <v>374</v>
      </c>
      <c r="D341">
        <v>869820</v>
      </c>
      <c r="E341" t="s">
        <v>13</v>
      </c>
      <c r="F341">
        <v>-30.37</v>
      </c>
      <c r="G341">
        <v>-56.44</v>
      </c>
      <c r="H341">
        <v>-3</v>
      </c>
      <c r="I341">
        <v>124</v>
      </c>
      <c r="J341" t="str">
        <f>HYPERLINK("https://climate.onebuilding.org/WMO_Region_3_South_America/BRA_Brazil/RS_Rio_Grande_do_Sul/BRA_RS_Quarai.869820_INMET.zip")</f>
        <v>https://climate.onebuilding.org/WMO_Region_3_South_America/BRA_Brazil/RS_Rio_Grande_do_Sul/BRA_RS_Quarai.869820_INMET.zip</v>
      </c>
    </row>
    <row r="342" spans="1:10" x14ac:dyDescent="0.25">
      <c r="A342" t="s">
        <v>10</v>
      </c>
      <c r="B342" t="s">
        <v>356</v>
      </c>
      <c r="C342" t="s">
        <v>375</v>
      </c>
      <c r="D342">
        <v>869780</v>
      </c>
      <c r="E342" t="s">
        <v>13</v>
      </c>
      <c r="F342">
        <v>-29.87</v>
      </c>
      <c r="G342">
        <v>-52.38</v>
      </c>
      <c r="H342">
        <v>-3</v>
      </c>
      <c r="I342">
        <v>111</v>
      </c>
      <c r="J342" t="str">
        <f>HYPERLINK("https://climate.onebuilding.org/WMO_Region_3_South_America/BRA_Brazil/RS_Rio_Grande_do_Sul/BRA_RS_Rio.Pardo.869780_INMET.zip")</f>
        <v>https://climate.onebuilding.org/WMO_Region_3_South_America/BRA_Brazil/RS_Rio_Grande_do_Sul/BRA_RS_Rio.Pardo.869780_INMET.zip</v>
      </c>
    </row>
    <row r="343" spans="1:10" x14ac:dyDescent="0.25">
      <c r="A343" t="s">
        <v>10</v>
      </c>
      <c r="B343" t="s">
        <v>356</v>
      </c>
      <c r="C343" t="s">
        <v>376</v>
      </c>
      <c r="D343">
        <v>839530</v>
      </c>
      <c r="E343" t="s">
        <v>13</v>
      </c>
      <c r="F343">
        <v>-30.89</v>
      </c>
      <c r="G343">
        <v>-55.53</v>
      </c>
      <c r="H343">
        <v>-3</v>
      </c>
      <c r="I343">
        <v>328</v>
      </c>
      <c r="J343" t="str">
        <f>HYPERLINK("https://climate.onebuilding.org/WMO_Region_3_South_America/BRA_Brazil/RS_Rio_Grande_do_Sul/BRA_RS_Santana.do.Livramento.839530_INMET.zip")</f>
        <v>https://climate.onebuilding.org/WMO_Region_3_South_America/BRA_Brazil/RS_Rio_Grande_do_Sul/BRA_RS_Santana.do.Livramento.839530_INMET.zip</v>
      </c>
    </row>
    <row r="344" spans="1:10" x14ac:dyDescent="0.25">
      <c r="A344" t="s">
        <v>10</v>
      </c>
      <c r="B344" t="s">
        <v>356</v>
      </c>
      <c r="C344" t="s">
        <v>377</v>
      </c>
      <c r="D344">
        <v>839360</v>
      </c>
      <c r="E344" t="s">
        <v>13</v>
      </c>
      <c r="F344">
        <v>-29.68</v>
      </c>
      <c r="G344">
        <v>-53.81</v>
      </c>
      <c r="H344">
        <v>-3</v>
      </c>
      <c r="I344">
        <v>95</v>
      </c>
      <c r="J344" t="str">
        <f>HYPERLINK("https://climate.onebuilding.org/WMO_Region_3_South_America/BRA_Brazil/RS_Rio_Grande_do_Sul/BRA_RS_Santa.Maria.839360_INMET.zip")</f>
        <v>https://climate.onebuilding.org/WMO_Region_3_South_America/BRA_Brazil/RS_Rio_Grande_do_Sul/BRA_RS_Santa.Maria.839360_INMET.zip</v>
      </c>
    </row>
    <row r="345" spans="1:10" x14ac:dyDescent="0.25">
      <c r="A345" t="s">
        <v>10</v>
      </c>
      <c r="B345" t="s">
        <v>356</v>
      </c>
      <c r="C345" t="s">
        <v>378</v>
      </c>
      <c r="D345">
        <v>869760</v>
      </c>
      <c r="E345" t="s">
        <v>13</v>
      </c>
      <c r="F345">
        <v>-29.19</v>
      </c>
      <c r="G345">
        <v>-54.89</v>
      </c>
      <c r="H345">
        <v>-3</v>
      </c>
      <c r="I345">
        <v>394</v>
      </c>
      <c r="J345" t="str">
        <f>HYPERLINK("https://climate.onebuilding.org/WMO_Region_3_South_America/BRA_Brazil/RS_Rio_Grande_do_Sul/BRA_RS_Santiago.869760_INMET.zip")</f>
        <v>https://climate.onebuilding.org/WMO_Region_3_South_America/BRA_Brazil/RS_Rio_Grande_do_Sul/BRA_RS_Santiago.869760_INMET.zip</v>
      </c>
    </row>
    <row r="346" spans="1:10" x14ac:dyDescent="0.25">
      <c r="A346" t="s">
        <v>10</v>
      </c>
      <c r="B346" t="s">
        <v>356</v>
      </c>
      <c r="C346" t="s">
        <v>379</v>
      </c>
      <c r="D346">
        <v>869520</v>
      </c>
      <c r="E346" t="s">
        <v>13</v>
      </c>
      <c r="F346">
        <v>-27.85</v>
      </c>
      <c r="G346">
        <v>-53.78</v>
      </c>
      <c r="H346">
        <v>-3</v>
      </c>
      <c r="I346">
        <v>550</v>
      </c>
      <c r="J346" t="str">
        <f>HYPERLINK("https://climate.onebuilding.org/WMO_Region_3_South_America/BRA_Brazil/RS_Rio_Grande_do_Sul/BRA_RS_Santo.Augusto.869520_INMET.zip")</f>
        <v>https://climate.onebuilding.org/WMO_Region_3_South_America/BRA_Brazil/RS_Rio_Grande_do_Sul/BRA_RS_Santo.Augusto.869520_INMET.zip</v>
      </c>
    </row>
    <row r="347" spans="1:10" x14ac:dyDescent="0.25">
      <c r="A347" t="s">
        <v>10</v>
      </c>
      <c r="B347" t="s">
        <v>356</v>
      </c>
      <c r="C347" t="s">
        <v>380</v>
      </c>
      <c r="D347">
        <v>869600</v>
      </c>
      <c r="E347" t="s">
        <v>13</v>
      </c>
      <c r="F347">
        <v>-28.66</v>
      </c>
      <c r="G347">
        <v>-56</v>
      </c>
      <c r="H347">
        <v>-3</v>
      </c>
      <c r="I347">
        <v>83</v>
      </c>
      <c r="J347" t="str">
        <f>HYPERLINK("https://climate.onebuilding.org/WMO_Region_3_South_America/BRA_Brazil/RS_Rio_Grande_do_Sul/BRA_RS_Sao.Borja.869600_INMET.zip")</f>
        <v>https://climate.onebuilding.org/WMO_Region_3_South_America/BRA_Brazil/RS_Rio_Grande_do_Sul/BRA_RS_Sao.Borja.869600_INMET.zip</v>
      </c>
    </row>
    <row r="348" spans="1:10" x14ac:dyDescent="0.25">
      <c r="A348" t="s">
        <v>10</v>
      </c>
      <c r="B348" t="s">
        <v>356</v>
      </c>
      <c r="C348" t="s">
        <v>381</v>
      </c>
      <c r="D348">
        <v>869840</v>
      </c>
      <c r="E348" t="s">
        <v>13</v>
      </c>
      <c r="F348">
        <v>-30.34</v>
      </c>
      <c r="G348">
        <v>-54.31</v>
      </c>
      <c r="H348">
        <v>-3</v>
      </c>
      <c r="I348">
        <v>126</v>
      </c>
      <c r="J348" t="str">
        <f>HYPERLINK("https://climate.onebuilding.org/WMO_Region_3_South_America/BRA_Brazil/RS_Rio_Grande_do_Sul/BRA_RS_Sao.Gabriel.869840_INMET.zip")</f>
        <v>https://climate.onebuilding.org/WMO_Region_3_South_America/BRA_Brazil/RS_Rio_Grande_do_Sul/BRA_RS_Sao.Gabriel.869840_INMET.zip</v>
      </c>
    </row>
    <row r="349" spans="1:10" x14ac:dyDescent="0.25">
      <c r="A349" t="s">
        <v>10</v>
      </c>
      <c r="B349" t="s">
        <v>356</v>
      </c>
      <c r="C349" t="s">
        <v>382</v>
      </c>
      <c r="D349">
        <v>869670</v>
      </c>
      <c r="E349" t="s">
        <v>13</v>
      </c>
      <c r="F349">
        <v>-28.75</v>
      </c>
      <c r="G349">
        <v>-50.07</v>
      </c>
      <c r="H349">
        <v>-3</v>
      </c>
      <c r="I349">
        <v>1244</v>
      </c>
      <c r="J349" t="str">
        <f>HYPERLINK("https://climate.onebuilding.org/WMO_Region_3_South_America/BRA_Brazil/RS_Rio_Grande_do_Sul/BRA_RS_Sao.Jose.dos.Ausentes.869670_INMET.zip")</f>
        <v>https://climate.onebuilding.org/WMO_Region_3_South_America/BRA_Brazil/RS_Rio_Grande_do_Sul/BRA_RS_Sao.Jose.dos.Ausentes.869670_INMET.zip</v>
      </c>
    </row>
    <row r="350" spans="1:10" x14ac:dyDescent="0.25">
      <c r="A350" t="s">
        <v>10</v>
      </c>
      <c r="B350" t="s">
        <v>356</v>
      </c>
      <c r="C350" t="s">
        <v>383</v>
      </c>
      <c r="D350">
        <v>869610</v>
      </c>
      <c r="E350" t="s">
        <v>13</v>
      </c>
      <c r="F350">
        <v>-28.41</v>
      </c>
      <c r="G350">
        <v>-54.96</v>
      </c>
      <c r="H350">
        <v>-3</v>
      </c>
      <c r="I350">
        <v>245</v>
      </c>
      <c r="J350" t="str">
        <f>HYPERLINK("https://climate.onebuilding.org/WMO_Region_3_South_America/BRA_Brazil/RS_Rio_Grande_do_Sul/BRA_RS_Sao.Luiz.Gonzaga.869610_INMET.zip")</f>
        <v>https://climate.onebuilding.org/WMO_Region_3_South_America/BRA_Brazil/RS_Rio_Grande_do_Sul/BRA_RS_Sao.Luiz.Gonzaga.869610_INMET.zip</v>
      </c>
    </row>
    <row r="351" spans="1:10" x14ac:dyDescent="0.25">
      <c r="A351" t="s">
        <v>10</v>
      </c>
      <c r="B351" t="s">
        <v>356</v>
      </c>
      <c r="C351" t="s">
        <v>384</v>
      </c>
      <c r="D351">
        <v>869640</v>
      </c>
      <c r="E351" t="s">
        <v>13</v>
      </c>
      <c r="F351">
        <v>-28.85</v>
      </c>
      <c r="G351">
        <v>-52.54</v>
      </c>
      <c r="H351">
        <v>-3</v>
      </c>
      <c r="I351">
        <v>667</v>
      </c>
      <c r="J351" t="str">
        <f>HYPERLINK("https://climate.onebuilding.org/WMO_Region_3_South_America/BRA_Brazil/RS_Rio_Grande_do_Sul/BRA_RS_Soledade.869640_INMET.zip")</f>
        <v>https://climate.onebuilding.org/WMO_Region_3_South_America/BRA_Brazil/RS_Rio_Grande_do_Sul/BRA_RS_Soledade.869640_INMET.zip</v>
      </c>
    </row>
    <row r="352" spans="1:10" x14ac:dyDescent="0.25">
      <c r="A352" t="s">
        <v>10</v>
      </c>
      <c r="B352" t="s">
        <v>356</v>
      </c>
      <c r="C352" t="s">
        <v>385</v>
      </c>
      <c r="D352">
        <v>869810</v>
      </c>
      <c r="E352" t="s">
        <v>13</v>
      </c>
      <c r="F352">
        <v>-29.33</v>
      </c>
      <c r="G352">
        <v>-49.73</v>
      </c>
      <c r="H352">
        <v>-3</v>
      </c>
      <c r="I352">
        <v>5</v>
      </c>
      <c r="J352" t="str">
        <f>HYPERLINK("https://climate.onebuilding.org/WMO_Region_3_South_America/BRA_Brazil/RS_Rio_Grande_do_Sul/BRA_RS_Torres.869810_INMET.zip")</f>
        <v>https://climate.onebuilding.org/WMO_Region_3_South_America/BRA_Brazil/RS_Rio_Grande_do_Sul/BRA_RS_Torres.869810_INMET.zip</v>
      </c>
    </row>
    <row r="353" spans="1:10" x14ac:dyDescent="0.25">
      <c r="A353" t="s">
        <v>10</v>
      </c>
      <c r="B353" t="s">
        <v>356</v>
      </c>
      <c r="C353" t="s">
        <v>386</v>
      </c>
      <c r="D353">
        <v>869900</v>
      </c>
      <c r="E353" t="s">
        <v>13</v>
      </c>
      <c r="F353">
        <v>-30.01</v>
      </c>
      <c r="G353">
        <v>-50.14</v>
      </c>
      <c r="H353">
        <v>-3</v>
      </c>
      <c r="I353">
        <v>1</v>
      </c>
      <c r="J353" t="str">
        <f>HYPERLINK("https://climate.onebuilding.org/WMO_Region_3_South_America/BRA_Brazil/RS_Rio_Grande_do_Sul/BRA_RS_Tramandai.869900_INMET.zip")</f>
        <v>https://climate.onebuilding.org/WMO_Region_3_South_America/BRA_Brazil/RS_Rio_Grande_do_Sul/BRA_RS_Tramandai.869900_INMET.zip</v>
      </c>
    </row>
    <row r="354" spans="1:10" x14ac:dyDescent="0.25">
      <c r="A354" t="s">
        <v>10</v>
      </c>
      <c r="B354" t="s">
        <v>356</v>
      </c>
      <c r="C354" t="s">
        <v>387</v>
      </c>
      <c r="D354">
        <v>869730</v>
      </c>
      <c r="E354" t="s">
        <v>13</v>
      </c>
      <c r="F354">
        <v>-29.75</v>
      </c>
      <c r="G354">
        <v>-57.09</v>
      </c>
      <c r="H354">
        <v>-3</v>
      </c>
      <c r="I354">
        <v>62</v>
      </c>
      <c r="J354" t="str">
        <f>HYPERLINK("https://climate.onebuilding.org/WMO_Region_3_South_America/BRA_Brazil/RS_Rio_Grande_do_Sul/BRA_RS_Uruguaiana.869730_INMET.zip")</f>
        <v>https://climate.onebuilding.org/WMO_Region_3_South_America/BRA_Brazil/RS_Rio_Grande_do_Sul/BRA_RS_Uruguaiana.869730_INMET.zip</v>
      </c>
    </row>
    <row r="355" spans="1:10" x14ac:dyDescent="0.25">
      <c r="A355" t="s">
        <v>10</v>
      </c>
      <c r="B355" t="s">
        <v>356</v>
      </c>
      <c r="C355" t="s">
        <v>388</v>
      </c>
      <c r="D355">
        <v>869660</v>
      </c>
      <c r="E355" t="s">
        <v>13</v>
      </c>
      <c r="F355">
        <v>-28.51</v>
      </c>
      <c r="G355">
        <v>-50.88</v>
      </c>
      <c r="H355">
        <v>-3</v>
      </c>
      <c r="I355">
        <v>986</v>
      </c>
      <c r="J355" t="str">
        <f>HYPERLINK("https://climate.onebuilding.org/WMO_Region_3_South_America/BRA_Brazil/RS_Rio_Grande_do_Sul/BRA_RS_Vacaria.869660_INMET.zip")</f>
        <v>https://climate.onebuilding.org/WMO_Region_3_South_America/BRA_Brazil/RS_Rio_Grande_do_Sul/BRA_RS_Vacaria.869660_INMET.zip</v>
      </c>
    </row>
    <row r="356" spans="1:10" x14ac:dyDescent="0.25">
      <c r="A356" t="s">
        <v>10</v>
      </c>
      <c r="B356" t="s">
        <v>389</v>
      </c>
      <c r="C356" t="s">
        <v>390</v>
      </c>
      <c r="D356">
        <v>869710</v>
      </c>
      <c r="E356" t="s">
        <v>13</v>
      </c>
      <c r="F356">
        <v>-28.93</v>
      </c>
      <c r="G356">
        <v>-49.5</v>
      </c>
      <c r="H356">
        <v>-3</v>
      </c>
      <c r="I356">
        <v>12</v>
      </c>
      <c r="J356" t="str">
        <f>HYPERLINK("https://climate.onebuilding.org/WMO_Region_3_South_America/BRA_Brazil/SC_Santa_Catarina/BRA_SC_Ararangua.869710_INMET.zip")</f>
        <v>https://climate.onebuilding.org/WMO_Region_3_South_America/BRA_Brazil/SC_Santa_Catarina/BRA_SC_Ararangua.869710_INMET.zip</v>
      </c>
    </row>
    <row r="357" spans="1:10" x14ac:dyDescent="0.25">
      <c r="A357" t="s">
        <v>10</v>
      </c>
      <c r="B357" t="s">
        <v>389</v>
      </c>
      <c r="C357" t="s">
        <v>391</v>
      </c>
      <c r="D357">
        <v>869430</v>
      </c>
      <c r="E357" t="s">
        <v>13</v>
      </c>
      <c r="F357">
        <v>-26.82</v>
      </c>
      <c r="G357">
        <v>-50.84</v>
      </c>
      <c r="H357">
        <v>-3</v>
      </c>
      <c r="I357">
        <v>952</v>
      </c>
      <c r="J357" t="str">
        <f>HYPERLINK("https://climate.onebuilding.org/WMO_Region_3_South_America/BRA_Brazil/SC_Santa_Catarina/BRA_SC_Cacador.869430_INMET.zip")</f>
        <v>https://climate.onebuilding.org/WMO_Region_3_South_America/BRA_Brazil/SC_Santa_Catarina/BRA_SC_Cacador.869430_INMET.zip</v>
      </c>
    </row>
    <row r="358" spans="1:10" x14ac:dyDescent="0.25">
      <c r="A358" t="s">
        <v>10</v>
      </c>
      <c r="B358" t="s">
        <v>389</v>
      </c>
      <c r="C358" t="s">
        <v>392</v>
      </c>
      <c r="D358">
        <v>869560</v>
      </c>
      <c r="E358" t="s">
        <v>13</v>
      </c>
      <c r="F358">
        <v>-27.29</v>
      </c>
      <c r="G358">
        <v>-50.6</v>
      </c>
      <c r="H358">
        <v>-3</v>
      </c>
      <c r="I358">
        <v>982</v>
      </c>
      <c r="J358" t="str">
        <f>HYPERLINK("https://climate.onebuilding.org/WMO_Region_3_South_America/BRA_Brazil/SC_Santa_Catarina/BRA_SC_Curitibanos.AP.869560_INMET.zip")</f>
        <v>https://climate.onebuilding.org/WMO_Region_3_South_America/BRA_Brazil/SC_Santa_Catarina/BRA_SC_Curitibanos.AP.869560_INMET.zip</v>
      </c>
    </row>
    <row r="359" spans="1:10" x14ac:dyDescent="0.25">
      <c r="A359" t="s">
        <v>10</v>
      </c>
      <c r="B359" t="s">
        <v>389</v>
      </c>
      <c r="C359" t="s">
        <v>393</v>
      </c>
      <c r="D359">
        <v>869360</v>
      </c>
      <c r="E359" t="s">
        <v>13</v>
      </c>
      <c r="F359">
        <v>-26.29</v>
      </c>
      <c r="G359">
        <v>-53.63</v>
      </c>
      <c r="H359">
        <v>-3</v>
      </c>
      <c r="I359">
        <v>810</v>
      </c>
      <c r="J359" t="str">
        <f>HYPERLINK("https://climate.onebuilding.org/WMO_Region_3_South_America/BRA_Brazil/SC_Santa_Catarina/BRA_SC_Dionisio.Cerqueira.869360_INMET.zip")</f>
        <v>https://climate.onebuilding.org/WMO_Region_3_South_America/BRA_Brazil/SC_Santa_Catarina/BRA_SC_Dionisio.Cerqueira.869360_INMET.zip</v>
      </c>
    </row>
    <row r="360" spans="1:10" x14ac:dyDescent="0.25">
      <c r="A360" t="s">
        <v>10</v>
      </c>
      <c r="B360" t="s">
        <v>389</v>
      </c>
      <c r="C360" t="s">
        <v>394</v>
      </c>
      <c r="D360">
        <v>838970</v>
      </c>
      <c r="E360" t="s">
        <v>13</v>
      </c>
      <c r="F360">
        <v>-27.6</v>
      </c>
      <c r="G360">
        <v>-48.55</v>
      </c>
      <c r="H360">
        <v>-3</v>
      </c>
      <c r="I360">
        <v>2</v>
      </c>
      <c r="J360" t="str">
        <f>HYPERLINK("https://climate.onebuilding.org/WMO_Region_3_South_America/BRA_Brazil/SC_Santa_Catarina/BRA_SC_Florianopolis.838970_INMET.zip")</f>
        <v>https://climate.onebuilding.org/WMO_Region_3_South_America/BRA_Brazil/SC_Santa_Catarina/BRA_SC_Florianopolis.838970_INMET.zip</v>
      </c>
    </row>
    <row r="361" spans="1:10" x14ac:dyDescent="0.25">
      <c r="A361" t="s">
        <v>10</v>
      </c>
      <c r="B361" t="s">
        <v>389</v>
      </c>
      <c r="C361" t="s">
        <v>395</v>
      </c>
      <c r="D361">
        <v>838720</v>
      </c>
      <c r="E361" t="s">
        <v>13</v>
      </c>
      <c r="F361">
        <v>-26.92</v>
      </c>
      <c r="G361">
        <v>-49.27</v>
      </c>
      <c r="H361">
        <v>-3</v>
      </c>
      <c r="I361">
        <v>86</v>
      </c>
      <c r="J361" t="str">
        <f>HYPERLINK("https://climate.onebuilding.org/WMO_Region_3_South_America/BRA_Brazil/SC_Santa_Catarina/BRA_SC_Indaial.838720_INMET.zip")</f>
        <v>https://climate.onebuilding.org/WMO_Region_3_South_America/BRA_Brazil/SC_Santa_Catarina/BRA_SC_Indaial.838720_INMET.zip</v>
      </c>
    </row>
    <row r="362" spans="1:10" x14ac:dyDescent="0.25">
      <c r="A362" t="s">
        <v>10</v>
      </c>
      <c r="B362" t="s">
        <v>389</v>
      </c>
      <c r="C362" t="s">
        <v>396</v>
      </c>
      <c r="D362">
        <v>869470</v>
      </c>
      <c r="E362" t="s">
        <v>13</v>
      </c>
      <c r="F362">
        <v>-26.12</v>
      </c>
      <c r="G362">
        <v>-48.62</v>
      </c>
      <c r="H362">
        <v>-3</v>
      </c>
      <c r="I362">
        <v>2</v>
      </c>
      <c r="J362" t="str">
        <f>HYPERLINK("https://climate.onebuilding.org/WMO_Region_3_South_America/BRA_Brazil/SC_Santa_Catarina/BRA_SC_Itapoa.869470_INMET.zip")</f>
        <v>https://climate.onebuilding.org/WMO_Region_3_South_America/BRA_Brazil/SC_Santa_Catarina/BRA_SC_Itapoa.869470_INMET.zip</v>
      </c>
    </row>
    <row r="363" spans="1:10" x14ac:dyDescent="0.25">
      <c r="A363" t="s">
        <v>10</v>
      </c>
      <c r="B363" t="s">
        <v>389</v>
      </c>
      <c r="C363" t="s">
        <v>397</v>
      </c>
      <c r="D363">
        <v>869570</v>
      </c>
      <c r="E363" t="s">
        <v>13</v>
      </c>
      <c r="F363">
        <v>-27.42</v>
      </c>
      <c r="G363">
        <v>-49.65</v>
      </c>
      <c r="H363">
        <v>-3</v>
      </c>
      <c r="I363">
        <v>484</v>
      </c>
      <c r="J363" t="str">
        <f>HYPERLINK("https://climate.onebuilding.org/WMO_Region_3_South_America/BRA_Brazil/SC_Santa_Catarina/BRA_SC_Ituporanga.869570_INMET.zip")</f>
        <v>https://climate.onebuilding.org/WMO_Region_3_South_America/BRA_Brazil/SC_Santa_Catarina/BRA_SC_Ituporanga.869570_INMET.zip</v>
      </c>
    </row>
    <row r="364" spans="1:10" x14ac:dyDescent="0.25">
      <c r="A364" t="s">
        <v>10</v>
      </c>
      <c r="B364" t="s">
        <v>389</v>
      </c>
      <c r="C364" t="s">
        <v>398</v>
      </c>
      <c r="D364">
        <v>869550</v>
      </c>
      <c r="E364" t="s">
        <v>13</v>
      </c>
      <c r="F364">
        <v>-27.17</v>
      </c>
      <c r="G364">
        <v>-51.56</v>
      </c>
      <c r="H364">
        <v>-3</v>
      </c>
      <c r="I364">
        <v>776</v>
      </c>
      <c r="J364" t="str">
        <f>HYPERLINK("https://climate.onebuilding.org/WMO_Region_3_South_America/BRA_Brazil/SC_Santa_Catarina/BRA_SC_Joacaba-Santa.Terezinha.Muni.AP.869550_INMET.zip")</f>
        <v>https://climate.onebuilding.org/WMO_Region_3_South_America/BRA_Brazil/SC_Santa_Catarina/BRA_SC_Joacaba-Santa.Terezinha.Muni.AP.869550_INMET.zip</v>
      </c>
    </row>
    <row r="365" spans="1:10" x14ac:dyDescent="0.25">
      <c r="A365" t="s">
        <v>10</v>
      </c>
      <c r="B365" t="s">
        <v>389</v>
      </c>
      <c r="C365" t="s">
        <v>399</v>
      </c>
      <c r="D365">
        <v>869420</v>
      </c>
      <c r="E365" t="s">
        <v>13</v>
      </c>
      <c r="F365">
        <v>-26.4</v>
      </c>
      <c r="G365">
        <v>-50.36</v>
      </c>
      <c r="H365">
        <v>-3</v>
      </c>
      <c r="I365">
        <v>808</v>
      </c>
      <c r="J365" t="str">
        <f>HYPERLINK("https://climate.onebuilding.org/WMO_Region_3_South_America/BRA_Brazil/SC_Santa_Catarina/BRA_SC_Major.Vieira.869420_INMET.zip")</f>
        <v>https://climate.onebuilding.org/WMO_Region_3_South_America/BRA_Brazil/SC_Santa_Catarina/BRA_SC_Major.Vieira.869420_INMET.zip</v>
      </c>
    </row>
    <row r="366" spans="1:10" x14ac:dyDescent="0.25">
      <c r="A366" t="s">
        <v>10</v>
      </c>
      <c r="B366" t="s">
        <v>389</v>
      </c>
      <c r="C366" t="s">
        <v>400</v>
      </c>
      <c r="D366">
        <v>869380</v>
      </c>
      <c r="E366" t="s">
        <v>13</v>
      </c>
      <c r="F366">
        <v>-26.41</v>
      </c>
      <c r="G366">
        <v>-52.85</v>
      </c>
      <c r="H366">
        <v>-3</v>
      </c>
      <c r="I366">
        <v>960</v>
      </c>
      <c r="J366" t="str">
        <f>HYPERLINK("https://climate.onebuilding.org/WMO_Region_3_South_America/BRA_Brazil/SC_Santa_Catarina/BRA_SC_Novo.Horizonte.869380_INMET.zip")</f>
        <v>https://climate.onebuilding.org/WMO_Region_3_South_America/BRA_Brazil/SC_Santa_Catarina/BRA_SC_Novo.Horizonte.869380_INMET.zip</v>
      </c>
    </row>
    <row r="367" spans="1:10" x14ac:dyDescent="0.25">
      <c r="A367" t="s">
        <v>10</v>
      </c>
      <c r="B367" t="s">
        <v>389</v>
      </c>
      <c r="C367" t="s">
        <v>401</v>
      </c>
      <c r="D367">
        <v>869450</v>
      </c>
      <c r="E367" t="s">
        <v>13</v>
      </c>
      <c r="F367">
        <v>-26.25</v>
      </c>
      <c r="G367">
        <v>-49.58</v>
      </c>
      <c r="H367">
        <v>-3</v>
      </c>
      <c r="I367">
        <v>869</v>
      </c>
      <c r="J367" t="str">
        <f>HYPERLINK("https://climate.onebuilding.org/WMO_Region_3_South_America/BRA_Brazil/SC_Santa_Catarina/BRA_SC_Rio.Negrinho.869450_INMET.zip")</f>
        <v>https://climate.onebuilding.org/WMO_Region_3_South_America/BRA_Brazil/SC_Santa_Catarina/BRA_SC_Rio.Negrinho.869450_INMET.zip</v>
      </c>
    </row>
    <row r="368" spans="1:10" x14ac:dyDescent="0.25">
      <c r="A368" t="s">
        <v>10</v>
      </c>
      <c r="B368" t="s">
        <v>389</v>
      </c>
      <c r="C368" t="s">
        <v>402</v>
      </c>
      <c r="D368">
        <v>839250</v>
      </c>
      <c r="E368" t="s">
        <v>13</v>
      </c>
      <c r="F368">
        <v>-28.6</v>
      </c>
      <c r="G368">
        <v>-48.81</v>
      </c>
      <c r="H368">
        <v>-3</v>
      </c>
      <c r="I368">
        <v>52</v>
      </c>
      <c r="J368" t="str">
        <f>HYPERLINK("https://climate.onebuilding.org/WMO_Region_3_South_America/BRA_Brazil/SC_Santa_Catarina/BRA_SC_Santa.Marta.839250_INMET.zip")</f>
        <v>https://climate.onebuilding.org/WMO_Region_3_South_America/BRA_Brazil/SC_Santa_Catarina/BRA_SC_Santa.Marta.839250_INMET.zip</v>
      </c>
    </row>
    <row r="369" spans="1:10" x14ac:dyDescent="0.25">
      <c r="A369" t="s">
        <v>10</v>
      </c>
      <c r="B369" t="s">
        <v>389</v>
      </c>
      <c r="C369" t="s">
        <v>403</v>
      </c>
      <c r="D369">
        <v>869690</v>
      </c>
      <c r="E369" t="s">
        <v>13</v>
      </c>
      <c r="F369">
        <v>-28.28</v>
      </c>
      <c r="G369">
        <v>-49.93</v>
      </c>
      <c r="H369">
        <v>-3</v>
      </c>
      <c r="I369">
        <v>1410</v>
      </c>
      <c r="J369" t="str">
        <f>HYPERLINK("https://climate.onebuilding.org/WMO_Region_3_South_America/BRA_Brazil/SC_Santa_Catarina/BRA_SC_Sao.Joaquim.869690_INMET.zip")</f>
        <v>https://climate.onebuilding.org/WMO_Region_3_South_America/BRA_Brazil/SC_Santa_Catarina/BRA_SC_Sao.Joaquim.869690_INMET.zip</v>
      </c>
    </row>
    <row r="370" spans="1:10" x14ac:dyDescent="0.25">
      <c r="A370" t="s">
        <v>10</v>
      </c>
      <c r="B370" t="s">
        <v>389</v>
      </c>
      <c r="C370" t="s">
        <v>404</v>
      </c>
      <c r="D370">
        <v>869370</v>
      </c>
      <c r="E370" t="s">
        <v>13</v>
      </c>
      <c r="F370">
        <v>-26.78</v>
      </c>
      <c r="G370">
        <v>-53.5</v>
      </c>
      <c r="H370">
        <v>-3</v>
      </c>
      <c r="I370">
        <v>665</v>
      </c>
      <c r="J370" t="str">
        <f>HYPERLINK("https://climate.onebuilding.org/WMO_Region_3_South_America/BRA_Brazil/SC_Santa_Catarina/BRA_SC_Sao.Miguel.do.Oeste.AP.869370_INMET.zip")</f>
        <v>https://climate.onebuilding.org/WMO_Region_3_South_America/BRA_Brazil/SC_Santa_Catarina/BRA_SC_Sao.Miguel.do.Oeste.AP.869370_INMET.zip</v>
      </c>
    </row>
    <row r="371" spans="1:10" x14ac:dyDescent="0.25">
      <c r="A371" t="s">
        <v>10</v>
      </c>
      <c r="B371" t="s">
        <v>389</v>
      </c>
      <c r="C371" t="s">
        <v>405</v>
      </c>
      <c r="D371">
        <v>869680</v>
      </c>
      <c r="E371" t="s">
        <v>13</v>
      </c>
      <c r="F371">
        <v>-28.13</v>
      </c>
      <c r="G371">
        <v>-49.48</v>
      </c>
      <c r="H371">
        <v>-3</v>
      </c>
      <c r="I371">
        <v>1810</v>
      </c>
      <c r="J371" t="str">
        <f>HYPERLINK("https://climate.onebuilding.org/WMO_Region_3_South_America/BRA_Brazil/SC_Santa_Catarina/BRA_SC_Urubici.869680_INMET.zip")</f>
        <v>https://climate.onebuilding.org/WMO_Region_3_South_America/BRA_Brazil/SC_Santa_Catarina/BRA_SC_Urubici.869680_INMET.zip</v>
      </c>
    </row>
    <row r="372" spans="1:10" x14ac:dyDescent="0.25">
      <c r="A372" t="s">
        <v>10</v>
      </c>
      <c r="B372" t="s">
        <v>389</v>
      </c>
      <c r="C372" t="s">
        <v>406</v>
      </c>
      <c r="D372">
        <v>869700</v>
      </c>
      <c r="E372" t="s">
        <v>13</v>
      </c>
      <c r="F372">
        <v>-28.53</v>
      </c>
      <c r="G372">
        <v>-49.32</v>
      </c>
      <c r="H372">
        <v>-3</v>
      </c>
      <c r="I372">
        <v>48</v>
      </c>
      <c r="J372" t="str">
        <f>HYPERLINK("https://climate.onebuilding.org/WMO_Region_3_South_America/BRA_Brazil/SC_Santa_Catarina/BRA_SC_Urussanga.869700_INMET.zip")</f>
        <v>https://climate.onebuilding.org/WMO_Region_3_South_America/BRA_Brazil/SC_Santa_Catarina/BRA_SC_Urussanga.869700_INMET.zip</v>
      </c>
    </row>
    <row r="373" spans="1:10" x14ac:dyDescent="0.25">
      <c r="A373" t="s">
        <v>10</v>
      </c>
      <c r="B373" t="s">
        <v>389</v>
      </c>
      <c r="C373" t="s">
        <v>407</v>
      </c>
      <c r="D373">
        <v>869400</v>
      </c>
      <c r="E373" t="s">
        <v>13</v>
      </c>
      <c r="F373">
        <v>-26.94</v>
      </c>
      <c r="G373">
        <v>-52.4</v>
      </c>
      <c r="H373">
        <v>-3</v>
      </c>
      <c r="I373">
        <v>889</v>
      </c>
      <c r="J373" t="str">
        <f>HYPERLINK("https://climate.onebuilding.org/WMO_Region_3_South_America/BRA_Brazil/SC_Santa_Catarina/BRA_SC_Xanxere.869400_INMET.zip")</f>
        <v>https://climate.onebuilding.org/WMO_Region_3_South_America/BRA_Brazil/SC_Santa_Catarina/BRA_SC_Xanxere.869400_INMET.zip</v>
      </c>
    </row>
    <row r="374" spans="1:10" x14ac:dyDescent="0.25">
      <c r="A374" t="s">
        <v>10</v>
      </c>
      <c r="B374" t="s">
        <v>408</v>
      </c>
      <c r="C374" t="s">
        <v>409</v>
      </c>
      <c r="D374">
        <v>866160</v>
      </c>
      <c r="E374" t="s">
        <v>13</v>
      </c>
      <c r="F374">
        <v>-10.91</v>
      </c>
      <c r="G374">
        <v>-37.07</v>
      </c>
      <c r="H374">
        <v>-3</v>
      </c>
      <c r="I374">
        <v>5</v>
      </c>
      <c r="J374" t="str">
        <f>HYPERLINK("https://climate.onebuilding.org/WMO_Region_3_South_America/BRA_Brazil/SE_Sergipe/BRA_SE_Aracaju.866160_INMET.zip")</f>
        <v>https://climate.onebuilding.org/WMO_Region_3_South_America/BRA_Brazil/SE_Sergipe/BRA_SE_Aracaju.866160_INMET.zip</v>
      </c>
    </row>
    <row r="375" spans="1:10" x14ac:dyDescent="0.25">
      <c r="A375" t="s">
        <v>10</v>
      </c>
      <c r="B375" t="s">
        <v>408</v>
      </c>
      <c r="C375" t="s">
        <v>410</v>
      </c>
      <c r="D375">
        <v>866180</v>
      </c>
      <c r="E375" t="s">
        <v>13</v>
      </c>
      <c r="F375">
        <v>-10.47</v>
      </c>
      <c r="G375">
        <v>-36.479999999999997</v>
      </c>
      <c r="H375">
        <v>-3</v>
      </c>
      <c r="I375">
        <v>10</v>
      </c>
      <c r="J375" t="str">
        <f>HYPERLINK("https://climate.onebuilding.org/WMO_Region_3_South_America/BRA_Brazil/SE_Sergipe/BRA_SE_Brejo.Grande.866180_INMET.zip")</f>
        <v>https://climate.onebuilding.org/WMO_Region_3_South_America/BRA_Brazil/SE_Sergipe/BRA_SE_Brejo.Grande.866180_INMET.zip</v>
      </c>
    </row>
    <row r="376" spans="1:10" x14ac:dyDescent="0.25">
      <c r="A376" t="s">
        <v>10</v>
      </c>
      <c r="B376" t="s">
        <v>408</v>
      </c>
      <c r="C376" t="s">
        <v>411</v>
      </c>
      <c r="D376">
        <v>866150</v>
      </c>
      <c r="E376" t="s">
        <v>13</v>
      </c>
      <c r="F376">
        <v>-10.4</v>
      </c>
      <c r="G376">
        <v>-37.75</v>
      </c>
      <c r="H376">
        <v>-3</v>
      </c>
      <c r="I376">
        <v>308</v>
      </c>
      <c r="J376" t="str">
        <f>HYPERLINK("https://climate.onebuilding.org/WMO_Region_3_South_America/BRA_Brazil/SE_Sergipe/BRA_SE_Carira.866150_INMET.zip")</f>
        <v>https://climate.onebuilding.org/WMO_Region_3_South_America/BRA_Brazil/SE_Sergipe/BRA_SE_Carira.866150_INMET.zip</v>
      </c>
    </row>
    <row r="377" spans="1:10" x14ac:dyDescent="0.25">
      <c r="A377" t="s">
        <v>10</v>
      </c>
      <c r="B377" t="s">
        <v>408</v>
      </c>
      <c r="C377" t="s">
        <v>412</v>
      </c>
      <c r="D377">
        <v>866380</v>
      </c>
      <c r="E377" t="s">
        <v>13</v>
      </c>
      <c r="F377">
        <v>-11.27</v>
      </c>
      <c r="G377">
        <v>-37.79</v>
      </c>
      <c r="H377">
        <v>-3</v>
      </c>
      <c r="I377">
        <v>208</v>
      </c>
      <c r="J377" t="str">
        <f>HYPERLINK("https://climate.onebuilding.org/WMO_Region_3_South_America/BRA_Brazil/SE_Sergipe/BRA_SE_Itabaianinha.866380_INMET.zip")</f>
        <v>https://climate.onebuilding.org/WMO_Region_3_South_America/BRA_Brazil/SE_Sergipe/BRA_SE_Itabaianinha.866380_INMET.zip</v>
      </c>
    </row>
    <row r="378" spans="1:10" x14ac:dyDescent="0.25">
      <c r="A378" t="s">
        <v>10</v>
      </c>
      <c r="B378" t="s">
        <v>408</v>
      </c>
      <c r="C378" t="s">
        <v>413</v>
      </c>
      <c r="D378">
        <v>866140</v>
      </c>
      <c r="E378" t="s">
        <v>13</v>
      </c>
      <c r="F378">
        <v>-10.74</v>
      </c>
      <c r="G378">
        <v>-38.11</v>
      </c>
      <c r="H378">
        <v>-3</v>
      </c>
      <c r="I378">
        <v>362</v>
      </c>
      <c r="J378" t="str">
        <f>HYPERLINK("https://climate.onebuilding.org/WMO_Region_3_South_America/BRA_Brazil/SE_Sergipe/BRA_SE_Poco.Verde.866140_INMET.zip")</f>
        <v>https://climate.onebuilding.org/WMO_Region_3_South_America/BRA_Brazil/SE_Sergipe/BRA_SE_Poco.Verde.866140_INMET.zip</v>
      </c>
    </row>
    <row r="379" spans="1:10" x14ac:dyDescent="0.25">
      <c r="A379" t="s">
        <v>10</v>
      </c>
      <c r="B379" t="s">
        <v>414</v>
      </c>
      <c r="C379" t="s">
        <v>415</v>
      </c>
      <c r="D379">
        <v>868410</v>
      </c>
      <c r="E379" t="s">
        <v>13</v>
      </c>
      <c r="F379">
        <v>-21.13</v>
      </c>
      <c r="G379">
        <v>-48.84</v>
      </c>
      <c r="H379">
        <v>-3</v>
      </c>
      <c r="I379">
        <v>525</v>
      </c>
      <c r="J379" t="str">
        <f>HYPERLINK("https://climate.onebuilding.org/WMO_Region_3_South_America/BRA_Brazil/SP_Sao_Paulo/BRA_SP_Ariranha.868410_INMET.zip")</f>
        <v>https://climate.onebuilding.org/WMO_Region_3_South_America/BRA_Brazil/SP_Sao_Paulo/BRA_SP_Ariranha.868410_INMET.zip</v>
      </c>
    </row>
    <row r="380" spans="1:10" x14ac:dyDescent="0.25">
      <c r="A380" t="s">
        <v>10</v>
      </c>
      <c r="B380" t="s">
        <v>414</v>
      </c>
      <c r="C380" t="s">
        <v>416</v>
      </c>
      <c r="D380">
        <v>869040</v>
      </c>
      <c r="E380" t="s">
        <v>13</v>
      </c>
      <c r="F380">
        <v>-23.1</v>
      </c>
      <c r="G380">
        <v>-48.93</v>
      </c>
      <c r="H380">
        <v>-3</v>
      </c>
      <c r="I380">
        <v>654</v>
      </c>
      <c r="J380" t="str">
        <f>HYPERLINK("https://climate.onebuilding.org/WMO_Region_3_South_America/BRA_Brazil/SP_Sao_Paulo/BRA_SP_Avare.869040_INMET.zip")</f>
        <v>https://climate.onebuilding.org/WMO_Region_3_South_America/BRA_Brazil/SP_Sao_Paulo/BRA_SP_Avare.869040_INMET.zip</v>
      </c>
    </row>
    <row r="381" spans="1:10" x14ac:dyDescent="0.25">
      <c r="A381" t="s">
        <v>10</v>
      </c>
      <c r="B381" t="s">
        <v>414</v>
      </c>
      <c r="C381" t="s">
        <v>417</v>
      </c>
      <c r="D381">
        <v>837220</v>
      </c>
      <c r="E381" t="s">
        <v>13</v>
      </c>
      <c r="F381">
        <v>-22.32</v>
      </c>
      <c r="G381">
        <v>-49.06</v>
      </c>
      <c r="H381">
        <v>-3</v>
      </c>
      <c r="I381">
        <v>550</v>
      </c>
      <c r="J381" t="str">
        <f>HYPERLINK("https://climate.onebuilding.org/WMO_Region_3_South_America/BRA_Brazil/SP_Sao_Paulo/BRA_SP_Bauru.837220_INMET.zip")</f>
        <v>https://climate.onebuilding.org/WMO_Region_3_South_America/BRA_Brazil/SP_Sao_Paulo/BRA_SP_Bauru.837220_INMET.zip</v>
      </c>
    </row>
    <row r="382" spans="1:10" x14ac:dyDescent="0.25">
      <c r="A382" t="s">
        <v>10</v>
      </c>
      <c r="B382" t="s">
        <v>414</v>
      </c>
      <c r="C382" t="s">
        <v>418</v>
      </c>
      <c r="D382">
        <v>837210</v>
      </c>
      <c r="E382" t="s">
        <v>13</v>
      </c>
      <c r="F382">
        <v>-22.82</v>
      </c>
      <c r="G382">
        <v>-47.06</v>
      </c>
      <c r="H382">
        <v>-3</v>
      </c>
      <c r="I382">
        <v>640</v>
      </c>
      <c r="J382" t="str">
        <f>HYPERLINK("https://climate.onebuilding.org/WMO_Region_3_South_America/BRA_Brazil/SP_Sao_Paulo/BRA_SP_Campinas.837210_INMET.zip")</f>
        <v>https://climate.onebuilding.org/WMO_Region_3_South_America/BRA_Brazil/SP_Sao_Paulo/BRA_SP_Campinas.837210_INMET.zip</v>
      </c>
    </row>
    <row r="383" spans="1:10" x14ac:dyDescent="0.25">
      <c r="A383" t="s">
        <v>10</v>
      </c>
      <c r="B383" t="s">
        <v>414</v>
      </c>
      <c r="C383" t="s">
        <v>419</v>
      </c>
      <c r="D383">
        <v>868720</v>
      </c>
      <c r="E383" t="s">
        <v>13</v>
      </c>
      <c r="F383">
        <v>-22.74</v>
      </c>
      <c r="G383">
        <v>-45.59</v>
      </c>
      <c r="H383">
        <v>-3</v>
      </c>
      <c r="I383">
        <v>1642</v>
      </c>
      <c r="J383" t="str">
        <f>HYPERLINK("https://climate.onebuilding.org/WMO_Region_3_South_America/BRA_Brazil/SP_Sao_Paulo/BRA_SP_Campos.do.Jordao.868720_INMET.zip")</f>
        <v>https://climate.onebuilding.org/WMO_Region_3_South_America/BRA_Brazil/SP_Sao_Paulo/BRA_SP_Campos.do.Jordao.868720_INMET.zip</v>
      </c>
    </row>
    <row r="384" spans="1:10" x14ac:dyDescent="0.25">
      <c r="A384" t="s">
        <v>10</v>
      </c>
      <c r="B384" t="s">
        <v>414</v>
      </c>
      <c r="C384" t="s">
        <v>420</v>
      </c>
      <c r="D384">
        <v>868440</v>
      </c>
      <c r="E384" t="s">
        <v>13</v>
      </c>
      <c r="F384">
        <v>-21.77</v>
      </c>
      <c r="G384">
        <v>-47.09</v>
      </c>
      <c r="H384">
        <v>-3</v>
      </c>
      <c r="I384">
        <v>730</v>
      </c>
      <c r="J384" t="str">
        <f>HYPERLINK("https://climate.onebuilding.org/WMO_Region_3_South_America/BRA_Brazil/SP_Sao_Paulo/BRA_SP_Casa.Branca.868440_INMET.zip")</f>
        <v>https://climate.onebuilding.org/WMO_Region_3_South_America/BRA_Brazil/SP_Sao_Paulo/BRA_SP_Casa.Branca.868440_INMET.zip</v>
      </c>
    </row>
    <row r="385" spans="1:10" x14ac:dyDescent="0.25">
      <c r="A385" t="s">
        <v>10</v>
      </c>
      <c r="B385" t="s">
        <v>414</v>
      </c>
      <c r="C385" t="s">
        <v>421</v>
      </c>
      <c r="D385">
        <v>868180</v>
      </c>
      <c r="E385" t="s">
        <v>13</v>
      </c>
      <c r="F385">
        <v>-20.54</v>
      </c>
      <c r="G385">
        <v>-47.4</v>
      </c>
      <c r="H385">
        <v>-3</v>
      </c>
      <c r="I385">
        <v>1026</v>
      </c>
      <c r="J385" t="str">
        <f>HYPERLINK("https://climate.onebuilding.org/WMO_Region_3_South_America/BRA_Brazil/SP_Sao_Paulo/BRA_SP_Franca.868180_INMET.zip")</f>
        <v>https://climate.onebuilding.org/WMO_Region_3_South_America/BRA_Brazil/SP_Sao_Paulo/BRA_SP_Franca.868180_INMET.zip</v>
      </c>
    </row>
    <row r="386" spans="1:10" x14ac:dyDescent="0.25">
      <c r="A386" t="s">
        <v>10</v>
      </c>
      <c r="B386" t="s">
        <v>414</v>
      </c>
      <c r="C386" t="s">
        <v>422</v>
      </c>
      <c r="D386">
        <v>868430</v>
      </c>
      <c r="E386" t="s">
        <v>13</v>
      </c>
      <c r="F386">
        <v>-21.86</v>
      </c>
      <c r="G386">
        <v>-48.8</v>
      </c>
      <c r="H386">
        <v>-3</v>
      </c>
      <c r="I386">
        <v>492</v>
      </c>
      <c r="J386" t="str">
        <f>HYPERLINK("https://climate.onebuilding.org/WMO_Region_3_South_America/BRA_Brazil/SP_Sao_Paulo/BRA_SP_Ibitinga.868430_INMET.zip")</f>
        <v>https://climate.onebuilding.org/WMO_Region_3_South_America/BRA_Brazil/SP_Sao_Paulo/BRA_SP_Ibitinga.868430_INMET.zip</v>
      </c>
    </row>
    <row r="387" spans="1:10" x14ac:dyDescent="0.25">
      <c r="A387" t="s">
        <v>10</v>
      </c>
      <c r="B387" t="s">
        <v>414</v>
      </c>
      <c r="C387" t="s">
        <v>423</v>
      </c>
      <c r="D387">
        <v>869230</v>
      </c>
      <c r="E387" t="s">
        <v>13</v>
      </c>
      <c r="F387">
        <v>-24.71</v>
      </c>
      <c r="G387">
        <v>-47.56</v>
      </c>
      <c r="H387">
        <v>-3</v>
      </c>
      <c r="I387">
        <v>3</v>
      </c>
      <c r="J387" t="str">
        <f>HYPERLINK("https://climate.onebuilding.org/WMO_Region_3_South_America/BRA_Brazil/SP_Sao_Paulo/BRA_SP_Iguape.869230_INMET.zip")</f>
        <v>https://climate.onebuilding.org/WMO_Region_3_South_America/BRA_Brazil/SP_Sao_Paulo/BRA_SP_Iguape.869230_INMET.zip</v>
      </c>
    </row>
    <row r="388" spans="1:10" x14ac:dyDescent="0.25">
      <c r="A388" t="s">
        <v>10</v>
      </c>
      <c r="B388" t="s">
        <v>414</v>
      </c>
      <c r="C388" t="s">
        <v>424</v>
      </c>
      <c r="D388">
        <v>837740</v>
      </c>
      <c r="E388" t="s">
        <v>13</v>
      </c>
      <c r="F388">
        <v>-23.98</v>
      </c>
      <c r="G388">
        <v>-48.88</v>
      </c>
      <c r="H388">
        <v>-3</v>
      </c>
      <c r="I388">
        <v>707</v>
      </c>
      <c r="J388" t="str">
        <f>HYPERLINK("https://climate.onebuilding.org/WMO_Region_3_South_America/BRA_Brazil/SP_Sao_Paulo/BRA_SP_Itapeva.837740_INMET.zip")</f>
        <v>https://climate.onebuilding.org/WMO_Region_3_South_America/BRA_Brazil/SP_Sao_Paulo/BRA_SP_Itapeva.837740_INMET.zip</v>
      </c>
    </row>
    <row r="389" spans="1:10" x14ac:dyDescent="0.25">
      <c r="A389" t="s">
        <v>10</v>
      </c>
      <c r="B389" t="s">
        <v>414</v>
      </c>
      <c r="C389" t="s">
        <v>425</v>
      </c>
      <c r="D389">
        <v>868690</v>
      </c>
      <c r="E389" t="s">
        <v>13</v>
      </c>
      <c r="F389">
        <v>-22.42</v>
      </c>
      <c r="G389">
        <v>-46.81</v>
      </c>
      <c r="H389">
        <v>-3</v>
      </c>
      <c r="I389">
        <v>633</v>
      </c>
      <c r="J389" t="str">
        <f>HYPERLINK("https://climate.onebuilding.org/WMO_Region_3_South_America/BRA_Brazil/SP_Sao_Paulo/BRA_SP_Itapira.868690_INMET.zip")</f>
        <v>https://climate.onebuilding.org/WMO_Region_3_South_America/BRA_Brazil/SP_Sao_Paulo/BRA_SP_Itapira.868690_INMET.zip</v>
      </c>
    </row>
    <row r="390" spans="1:10" x14ac:dyDescent="0.25">
      <c r="A390" t="s">
        <v>10</v>
      </c>
      <c r="B390" t="s">
        <v>414</v>
      </c>
      <c r="C390" t="s">
        <v>426</v>
      </c>
      <c r="D390">
        <v>868170</v>
      </c>
      <c r="E390" t="s">
        <v>13</v>
      </c>
      <c r="F390">
        <v>-20.36</v>
      </c>
      <c r="G390">
        <v>-47.78</v>
      </c>
      <c r="H390">
        <v>-3</v>
      </c>
      <c r="I390">
        <v>600</v>
      </c>
      <c r="J390" t="str">
        <f>HYPERLINK("https://climate.onebuilding.org/WMO_Region_3_South_America/BRA_Brazil/SP_Sao_Paulo/BRA_SP_Ituverava.868170_INMET.zip")</f>
        <v>https://climate.onebuilding.org/WMO_Region_3_South_America/BRA_Brazil/SP_Sao_Paulo/BRA_SP_Ituverava.868170_INMET.zip</v>
      </c>
    </row>
    <row r="391" spans="1:10" x14ac:dyDescent="0.25">
      <c r="A391" t="s">
        <v>10</v>
      </c>
      <c r="B391" t="s">
        <v>414</v>
      </c>
      <c r="C391" t="s">
        <v>427</v>
      </c>
      <c r="D391">
        <v>868140</v>
      </c>
      <c r="E391" t="s">
        <v>13</v>
      </c>
      <c r="F391">
        <v>-20.27</v>
      </c>
      <c r="G391">
        <v>-50.55</v>
      </c>
      <c r="H391">
        <v>-3</v>
      </c>
      <c r="I391">
        <v>457</v>
      </c>
      <c r="J391" t="str">
        <f>HYPERLINK("https://climate.onebuilding.org/WMO_Region_3_South_America/BRA_Brazil/SP_Sao_Paulo/BRA_SP_Jales.868140_INMET.zip")</f>
        <v>https://climate.onebuilding.org/WMO_Region_3_South_America/BRA_Brazil/SP_Sao_Paulo/BRA_SP_Jales.868140_INMET.zip</v>
      </c>
    </row>
    <row r="392" spans="1:10" x14ac:dyDescent="0.25">
      <c r="A392" t="s">
        <v>10</v>
      </c>
      <c r="B392" t="s">
        <v>414</v>
      </c>
      <c r="C392" t="s">
        <v>428</v>
      </c>
      <c r="D392">
        <v>868390</v>
      </c>
      <c r="E392" t="s">
        <v>13</v>
      </c>
      <c r="F392">
        <v>-21.1</v>
      </c>
      <c r="G392">
        <v>-49.92</v>
      </c>
      <c r="H392">
        <v>-3</v>
      </c>
      <c r="I392">
        <v>405</v>
      </c>
      <c r="J392" t="str">
        <f>HYPERLINK("https://climate.onebuilding.org/WMO_Region_3_South_America/BRA_Brazil/SP_Sao_Paulo/BRA_SP_Jose.Bonifacio.868390_INMET.zip")</f>
        <v>https://climate.onebuilding.org/WMO_Region_3_South_America/BRA_Brazil/SP_Sao_Paulo/BRA_SP_Jose.Bonifacio.868390_INMET.zip</v>
      </c>
    </row>
    <row r="393" spans="1:10" x14ac:dyDescent="0.25">
      <c r="A393" t="s">
        <v>10</v>
      </c>
      <c r="B393" t="s">
        <v>414</v>
      </c>
      <c r="C393" t="s">
        <v>429</v>
      </c>
      <c r="D393">
        <v>868400</v>
      </c>
      <c r="E393" t="s">
        <v>13</v>
      </c>
      <c r="F393">
        <v>-21.68</v>
      </c>
      <c r="G393">
        <v>-49.74</v>
      </c>
      <c r="H393">
        <v>-3</v>
      </c>
      <c r="I393">
        <v>459</v>
      </c>
      <c r="J393" t="str">
        <f>HYPERLINK("https://climate.onebuilding.org/WMO_Region_3_South_America/BRA_Brazil/SP_Sao_Paulo/BRA_SP_Lins.868400_INMET.zip")</f>
        <v>https://climate.onebuilding.org/WMO_Region_3_South_America/BRA_Brazil/SP_Sao_Paulo/BRA_SP_Lins.868400_INMET.zip</v>
      </c>
    </row>
    <row r="394" spans="1:10" x14ac:dyDescent="0.25">
      <c r="A394" t="s">
        <v>10</v>
      </c>
      <c r="B394" t="s">
        <v>414</v>
      </c>
      <c r="C394" t="s">
        <v>430</v>
      </c>
      <c r="D394">
        <v>868660</v>
      </c>
      <c r="E394" t="s">
        <v>13</v>
      </c>
      <c r="F394">
        <v>-22.98</v>
      </c>
      <c r="G394">
        <v>-49.87</v>
      </c>
      <c r="H394">
        <v>-3</v>
      </c>
      <c r="I394">
        <v>448</v>
      </c>
      <c r="J394" t="str">
        <f>HYPERLINK("https://climate.onebuilding.org/WMO_Region_3_South_America/BRA_Brazil/SP_Sao_Paulo/BRA_SP_Ourinhos.868660_INMET.zip")</f>
        <v>https://climate.onebuilding.org/WMO_Region_3_South_America/BRA_Brazil/SP_Sao_Paulo/BRA_SP_Ourinhos.868660_INMET.zip</v>
      </c>
    </row>
    <row r="395" spans="1:10" x14ac:dyDescent="0.25">
      <c r="A395" t="s">
        <v>10</v>
      </c>
      <c r="B395" t="s">
        <v>414</v>
      </c>
      <c r="C395" t="s">
        <v>431</v>
      </c>
      <c r="D395">
        <v>868680</v>
      </c>
      <c r="E395" t="s">
        <v>13</v>
      </c>
      <c r="F395">
        <v>-22.73</v>
      </c>
      <c r="G395">
        <v>-47.65</v>
      </c>
      <c r="H395">
        <v>-3</v>
      </c>
      <c r="I395">
        <v>573</v>
      </c>
      <c r="J395" t="str">
        <f>HYPERLINK("https://climate.onebuilding.org/WMO_Region_3_South_America/BRA_Brazil/SP_Sao_Paulo/BRA_SP_Piracicaba.868680_INMET.zip")</f>
        <v>https://climate.onebuilding.org/WMO_Region_3_South_America/BRA_Brazil/SP_Sao_Paulo/BRA_SP_Piracicaba.868680_INMET.zip</v>
      </c>
    </row>
    <row r="396" spans="1:10" x14ac:dyDescent="0.25">
      <c r="A396" t="s">
        <v>10</v>
      </c>
      <c r="B396" t="s">
        <v>414</v>
      </c>
      <c r="C396" t="s">
        <v>432</v>
      </c>
      <c r="D396">
        <v>837160</v>
      </c>
      <c r="E396" t="s">
        <v>13</v>
      </c>
      <c r="F396">
        <v>-22.13</v>
      </c>
      <c r="G396">
        <v>-51.39</v>
      </c>
      <c r="H396">
        <v>-3</v>
      </c>
      <c r="I396">
        <v>436</v>
      </c>
      <c r="J396" t="str">
        <f>HYPERLINK("https://climate.onebuilding.org/WMO_Region_3_South_America/BRA_Brazil/SP_Sao_Paulo/BRA_SP_Presidente.Prudente.837160_INMET.zip")</f>
        <v>https://climate.onebuilding.org/WMO_Region_3_South_America/BRA_Brazil/SP_Sao_Paulo/BRA_SP_Presidente.Prudente.837160_INMET.zip</v>
      </c>
    </row>
    <row r="397" spans="1:10" x14ac:dyDescent="0.25">
      <c r="A397" t="s">
        <v>10</v>
      </c>
      <c r="B397" t="s">
        <v>414</v>
      </c>
      <c r="C397" t="s">
        <v>433</v>
      </c>
      <c r="D397">
        <v>868640</v>
      </c>
      <c r="E397" t="s">
        <v>13</v>
      </c>
      <c r="F397">
        <v>-22.37</v>
      </c>
      <c r="G397">
        <v>-50.97</v>
      </c>
      <c r="H397">
        <v>-3</v>
      </c>
      <c r="I397">
        <v>350</v>
      </c>
      <c r="J397" t="str">
        <f>HYPERLINK("https://climate.onebuilding.org/WMO_Region_3_South_America/BRA_Brazil/SP_Sao_Paulo/BRA_SP_Rancharia.868640_INMET.zip")</f>
        <v>https://climate.onebuilding.org/WMO_Region_3_South_America/BRA_Brazil/SP_Sao_Paulo/BRA_SP_Rancharia.868640_INMET.zip</v>
      </c>
    </row>
    <row r="398" spans="1:10" x14ac:dyDescent="0.25">
      <c r="A398" t="s">
        <v>10</v>
      </c>
      <c r="B398" t="s">
        <v>414</v>
      </c>
      <c r="C398" t="s">
        <v>434</v>
      </c>
      <c r="D398">
        <v>868450</v>
      </c>
      <c r="E398" t="s">
        <v>13</v>
      </c>
      <c r="F398">
        <v>-22.02</v>
      </c>
      <c r="G398">
        <v>-47.89</v>
      </c>
      <c r="H398">
        <v>-3</v>
      </c>
      <c r="I398">
        <v>863</v>
      </c>
      <c r="J398" t="str">
        <f>HYPERLINK("https://climate.onebuilding.org/WMO_Region_3_South_America/BRA_Brazil/SP_Sao_Paulo/BRA_SP_Sao.Carlos.868450_INMET.zip")</f>
        <v>https://climate.onebuilding.org/WMO_Region_3_South_America/BRA_Brazil/SP_Sao_Paulo/BRA_SP_Sao.Carlos.868450_INMET.zip</v>
      </c>
    </row>
    <row r="399" spans="1:10" x14ac:dyDescent="0.25">
      <c r="A399" t="s">
        <v>10</v>
      </c>
      <c r="B399" t="s">
        <v>414</v>
      </c>
      <c r="C399" t="s">
        <v>435</v>
      </c>
      <c r="D399">
        <v>869120</v>
      </c>
      <c r="E399" t="s">
        <v>13</v>
      </c>
      <c r="F399">
        <v>-23.23</v>
      </c>
      <c r="G399">
        <v>-45.42</v>
      </c>
      <c r="H399">
        <v>-3</v>
      </c>
      <c r="I399">
        <v>874</v>
      </c>
      <c r="J399" t="str">
        <f>HYPERLINK("https://climate.onebuilding.org/WMO_Region_3_South_America/BRA_Brazil/SP_Sao_Paulo/BRA_SP_Sao.Luis.do.Paraitinga.869120_INMET.zip")</f>
        <v>https://climate.onebuilding.org/WMO_Region_3_South_America/BRA_Brazil/SP_Sao_Paulo/BRA_SP_Sao.Luis.do.Paraitinga.869120_INMET.zip</v>
      </c>
    </row>
    <row r="400" spans="1:10" x14ac:dyDescent="0.25">
      <c r="A400" t="s">
        <v>10</v>
      </c>
      <c r="B400" t="s">
        <v>414</v>
      </c>
      <c r="C400" t="s">
        <v>436</v>
      </c>
      <c r="D400">
        <v>837810</v>
      </c>
      <c r="E400" t="s">
        <v>13</v>
      </c>
      <c r="F400">
        <v>-23.85</v>
      </c>
      <c r="G400">
        <v>-46.64</v>
      </c>
      <c r="H400">
        <v>-3</v>
      </c>
      <c r="I400">
        <v>792</v>
      </c>
      <c r="J400" t="str">
        <f>HYPERLINK("https://climate.onebuilding.org/WMO_Region_3_South_America/BRA_Brazil/SP_Sao_Paulo/BRA_SP_Sao.Paulo.837810_INMET.zip")</f>
        <v>https://climate.onebuilding.org/WMO_Region_3_South_America/BRA_Brazil/SP_Sao_Paulo/BRA_SP_Sao.Paulo.837810_INMET.zip</v>
      </c>
    </row>
    <row r="401" spans="1:10" x14ac:dyDescent="0.25">
      <c r="A401" t="s">
        <v>10</v>
      </c>
      <c r="B401" t="s">
        <v>414</v>
      </c>
      <c r="C401" t="s">
        <v>437</v>
      </c>
      <c r="D401">
        <v>838510</v>
      </c>
      <c r="E401" t="s">
        <v>13</v>
      </c>
      <c r="F401">
        <v>-23.5</v>
      </c>
      <c r="G401">
        <v>-47.46</v>
      </c>
      <c r="H401">
        <v>-3</v>
      </c>
      <c r="I401">
        <v>609</v>
      </c>
      <c r="J401" t="str">
        <f>HYPERLINK("https://climate.onebuilding.org/WMO_Region_3_South_America/BRA_Brazil/SP_Sao_Paulo/BRA_SP_Sorocaba.838510_INMET.zip")</f>
        <v>https://climate.onebuilding.org/WMO_Region_3_South_America/BRA_Brazil/SP_Sao_Paulo/BRA_SP_Sorocaba.838510_INMET.zip</v>
      </c>
    </row>
    <row r="402" spans="1:10" x14ac:dyDescent="0.25">
      <c r="A402" t="s">
        <v>10</v>
      </c>
      <c r="B402" t="s">
        <v>414</v>
      </c>
      <c r="C402" t="s">
        <v>438</v>
      </c>
      <c r="D402">
        <v>869110</v>
      </c>
      <c r="E402" t="s">
        <v>13</v>
      </c>
      <c r="F402">
        <v>-23.03</v>
      </c>
      <c r="G402">
        <v>-45.56</v>
      </c>
      <c r="H402">
        <v>-3</v>
      </c>
      <c r="I402">
        <v>571</v>
      </c>
      <c r="J402" t="str">
        <f>HYPERLINK("https://climate.onebuilding.org/WMO_Region_3_South_America/BRA_Brazil/SP_Sao_Paulo/BRA_SP_Taubate.869110_INMET.zip")</f>
        <v>https://climate.onebuilding.org/WMO_Region_3_South_America/BRA_Brazil/SP_Sao_Paulo/BRA_SP_Taubate.869110_INMET.zip</v>
      </c>
    </row>
    <row r="403" spans="1:10" x14ac:dyDescent="0.25">
      <c r="A403" t="s">
        <v>10</v>
      </c>
      <c r="B403" t="s">
        <v>414</v>
      </c>
      <c r="C403" t="s">
        <v>439</v>
      </c>
      <c r="D403">
        <v>868380</v>
      </c>
      <c r="E403" t="s">
        <v>13</v>
      </c>
      <c r="F403">
        <v>-21.32</v>
      </c>
      <c r="G403">
        <v>-50.93</v>
      </c>
      <c r="H403">
        <v>-3</v>
      </c>
      <c r="I403">
        <v>374</v>
      </c>
      <c r="J403" t="str">
        <f>HYPERLINK("https://climate.onebuilding.org/WMO_Region_3_South_America/BRA_Brazil/SP_Sao_Paulo/BRA_SP_Valparaiso.868380_INMET.zip")</f>
        <v>https://climate.onebuilding.org/WMO_Region_3_South_America/BRA_Brazil/SP_Sao_Paulo/BRA_SP_Valparaiso.868380_INMET.zip</v>
      </c>
    </row>
    <row r="404" spans="1:10" x14ac:dyDescent="0.25">
      <c r="A404" t="s">
        <v>10</v>
      </c>
      <c r="B404" t="s">
        <v>414</v>
      </c>
      <c r="C404" t="s">
        <v>440</v>
      </c>
      <c r="D404">
        <v>868150</v>
      </c>
      <c r="E404" t="s">
        <v>13</v>
      </c>
      <c r="F404">
        <v>-20.420000000000002</v>
      </c>
      <c r="G404">
        <v>-49.97</v>
      </c>
      <c r="H404">
        <v>-3</v>
      </c>
      <c r="I404">
        <v>486</v>
      </c>
      <c r="J404" t="str">
        <f>HYPERLINK("https://climate.onebuilding.org/WMO_Region_3_South_America/BRA_Brazil/SP_Sao_Paulo/BRA_SP_Votuporanga.868150_INMET.zip")</f>
        <v>https://climate.onebuilding.org/WMO_Region_3_South_America/BRA_Brazil/SP_Sao_Paulo/BRA_SP_Votuporanga.868150_INMET.zip</v>
      </c>
    </row>
    <row r="405" spans="1:10" x14ac:dyDescent="0.25">
      <c r="A405" t="s">
        <v>10</v>
      </c>
      <c r="B405" t="s">
        <v>441</v>
      </c>
      <c r="C405" t="s">
        <v>442</v>
      </c>
      <c r="D405">
        <v>819000</v>
      </c>
      <c r="E405" t="s">
        <v>13</v>
      </c>
      <c r="F405">
        <v>-7.18</v>
      </c>
      <c r="G405">
        <v>-48.22</v>
      </c>
      <c r="H405">
        <v>-3</v>
      </c>
      <c r="I405">
        <v>226</v>
      </c>
      <c r="J405" t="str">
        <f>HYPERLINK("https://climate.onebuilding.org/WMO_Region_3_South_America/BRA_Brazil/TO_Tocantins/BRA_TO_Araguaina.819000_INMET.zip")</f>
        <v>https://climate.onebuilding.org/WMO_Region_3_South_America/BRA_Brazil/TO_Tocantins/BRA_TO_Araguaina.819000_INMET.zip</v>
      </c>
    </row>
    <row r="406" spans="1:10" x14ac:dyDescent="0.25">
      <c r="A406" t="s">
        <v>10</v>
      </c>
      <c r="B406" t="s">
        <v>441</v>
      </c>
      <c r="C406" t="s">
        <v>443</v>
      </c>
      <c r="D406">
        <v>818210</v>
      </c>
      <c r="E406" t="s">
        <v>13</v>
      </c>
      <c r="F406">
        <v>-5.64</v>
      </c>
      <c r="G406">
        <v>-48.11</v>
      </c>
      <c r="H406">
        <v>-3</v>
      </c>
      <c r="I406">
        <v>117</v>
      </c>
      <c r="J406" t="str">
        <f>HYPERLINK("https://climate.onebuilding.org/WMO_Region_3_South_America/BRA_Brazil/TO_Tocantins/BRA_TO_Araguatins.818210_INMET.zip")</f>
        <v>https://climate.onebuilding.org/WMO_Region_3_South_America/BRA_Brazil/TO_Tocantins/BRA_TO_Araguatins.818210_INMET.zip</v>
      </c>
    </row>
    <row r="407" spans="1:10" x14ac:dyDescent="0.25">
      <c r="A407" t="s">
        <v>10</v>
      </c>
      <c r="B407" t="s">
        <v>441</v>
      </c>
      <c r="C407" t="s">
        <v>444</v>
      </c>
      <c r="D407">
        <v>866320</v>
      </c>
      <c r="E407" t="s">
        <v>13</v>
      </c>
      <c r="F407">
        <v>-11.59</v>
      </c>
      <c r="G407">
        <v>-46.85</v>
      </c>
      <c r="H407">
        <v>-3</v>
      </c>
      <c r="I407">
        <v>732</v>
      </c>
      <c r="J407" t="str">
        <f>HYPERLINK("https://climate.onebuilding.org/WMO_Region_3_South_America/BRA_Brazil/TO_Tocantins/BRA_TO_Dianopolis.866320_INMET.zip")</f>
        <v>https://climate.onebuilding.org/WMO_Region_3_South_America/BRA_Brazil/TO_Tocantins/BRA_TO_Dianopolis.866320_INMET.zip</v>
      </c>
    </row>
    <row r="408" spans="1:10" x14ac:dyDescent="0.25">
      <c r="A408" t="s">
        <v>10</v>
      </c>
      <c r="B408" t="s">
        <v>441</v>
      </c>
      <c r="C408" t="s">
        <v>445</v>
      </c>
      <c r="D408">
        <v>866290</v>
      </c>
      <c r="E408" t="s">
        <v>13</v>
      </c>
      <c r="F408">
        <v>-11.78</v>
      </c>
      <c r="G408">
        <v>-49.61</v>
      </c>
      <c r="H408">
        <v>-3</v>
      </c>
      <c r="I408">
        <v>220</v>
      </c>
      <c r="J408" t="str">
        <f>HYPERLINK("https://climate.onebuilding.org/WMO_Region_3_South_America/BRA_Brazil/TO_Tocantins/BRA_TO_Formoso.do.Araguaia.866290_INMET.zip")</f>
        <v>https://climate.onebuilding.org/WMO_Region_3_South_America/BRA_Brazil/TO_Tocantins/BRA_TO_Formoso.do.Araguaia.866290_INMET.zip</v>
      </c>
    </row>
    <row r="409" spans="1:10" x14ac:dyDescent="0.25">
      <c r="A409" t="s">
        <v>10</v>
      </c>
      <c r="B409" t="s">
        <v>441</v>
      </c>
      <c r="C409" t="s">
        <v>446</v>
      </c>
      <c r="D409">
        <v>866300</v>
      </c>
      <c r="E409" t="s">
        <v>13</v>
      </c>
      <c r="F409">
        <v>-11.72</v>
      </c>
      <c r="G409">
        <v>-49.08</v>
      </c>
      <c r="H409">
        <v>-3</v>
      </c>
      <c r="I409">
        <v>287</v>
      </c>
      <c r="J409" t="str">
        <f>HYPERLINK("https://climate.onebuilding.org/WMO_Region_3_South_America/BRA_Brazil/TO_Tocantins/BRA_TO_Gurupi.866300_INMET.zip")</f>
        <v>https://climate.onebuilding.org/WMO_Region_3_South_America/BRA_Brazil/TO_Tocantins/BRA_TO_Gurupi.866300_INMET.zip</v>
      </c>
    </row>
    <row r="410" spans="1:10" x14ac:dyDescent="0.25">
      <c r="A410" t="s">
        <v>10</v>
      </c>
      <c r="B410" t="s">
        <v>441</v>
      </c>
      <c r="C410" t="s">
        <v>447</v>
      </c>
      <c r="D410">
        <v>866070</v>
      </c>
      <c r="E410" t="s">
        <v>13</v>
      </c>
      <c r="F410">
        <v>-10.17</v>
      </c>
      <c r="G410">
        <v>-48.33</v>
      </c>
      <c r="H410">
        <v>-3</v>
      </c>
      <c r="I410">
        <v>280</v>
      </c>
      <c r="J410" t="str">
        <f>HYPERLINK("https://climate.onebuilding.org/WMO_Region_3_South_America/BRA_Brazil/TO_Tocantins/BRA_TO_Palmas.866070_INMET.zip")</f>
        <v>https://climate.onebuilding.org/WMO_Region_3_South_America/BRA_Brazil/TO_Tocantins/BRA_TO_Palmas.866070_INMET.zip</v>
      </c>
    </row>
    <row r="411" spans="1:10" x14ac:dyDescent="0.25">
      <c r="A411" t="s">
        <v>10</v>
      </c>
      <c r="B411" t="s">
        <v>441</v>
      </c>
      <c r="C411" t="s">
        <v>448</v>
      </c>
      <c r="D411">
        <v>866500</v>
      </c>
      <c r="E411" t="s">
        <v>13</v>
      </c>
      <c r="F411">
        <v>-12.6</v>
      </c>
      <c r="G411">
        <v>-47.87</v>
      </c>
      <c r="H411">
        <v>-3</v>
      </c>
      <c r="I411">
        <v>280</v>
      </c>
      <c r="J411" t="str">
        <f>HYPERLINK("https://climate.onebuilding.org/WMO_Region_3_South_America/BRA_Brazil/TO_Tocantins/BRA_TO_Parana.866500_INMET.zip")</f>
        <v>https://climate.onebuilding.org/WMO_Region_3_South_America/BRA_Brazil/TO_Tocantins/BRA_TO_Parana.866500_INMET.zip</v>
      </c>
    </row>
    <row r="412" spans="1:10" x14ac:dyDescent="0.25">
      <c r="A412" t="s">
        <v>10</v>
      </c>
      <c r="B412" t="s">
        <v>441</v>
      </c>
      <c r="C412" t="s">
        <v>449</v>
      </c>
      <c r="D412">
        <v>819410</v>
      </c>
      <c r="E412" t="s">
        <v>13</v>
      </c>
      <c r="F412">
        <v>-8.9700000000000006</v>
      </c>
      <c r="G412">
        <v>-48.17</v>
      </c>
      <c r="H412">
        <v>-3</v>
      </c>
      <c r="I412">
        <v>189</v>
      </c>
      <c r="J412" t="str">
        <f>HYPERLINK("https://climate.onebuilding.org/WMO_Region_3_South_America/BRA_Brazil/TO_Tocantins/BRA_TO_Pedro.Afonso.819410_INMET.zip")</f>
        <v>https://climate.onebuilding.org/WMO_Region_3_South_America/BRA_Brazil/TO_Tocantins/BRA_TO_Pedro.Afonso.819410_INMET.zip</v>
      </c>
    </row>
    <row r="413" spans="1:10" x14ac:dyDescent="0.25">
      <c r="A413" t="s">
        <v>10</v>
      </c>
      <c r="B413" t="s">
        <v>441</v>
      </c>
      <c r="C413" t="s">
        <v>450</v>
      </c>
      <c r="D413">
        <v>866490</v>
      </c>
      <c r="E413" t="s">
        <v>13</v>
      </c>
      <c r="F413">
        <v>-12.02</v>
      </c>
      <c r="G413">
        <v>-48.54</v>
      </c>
      <c r="H413">
        <v>-3</v>
      </c>
      <c r="I413">
        <v>242</v>
      </c>
      <c r="J413" t="str">
        <f>HYPERLINK("https://climate.onebuilding.org/WMO_Region_3_South_America/BRA_Brazil/TO_Tocantins/BRA_TO_Peixe.866490_INMET.zip")</f>
        <v>https://climate.onebuilding.org/WMO_Region_3_South_America/BRA_Brazil/TO_Tocantins/BRA_TO_Peixe.866490_INMET.zip</v>
      </c>
    </row>
    <row r="414" spans="1:10" x14ac:dyDescent="0.25">
      <c r="A414" t="s">
        <v>10</v>
      </c>
      <c r="B414" t="s">
        <v>248</v>
      </c>
      <c r="C414" t="s">
        <v>451</v>
      </c>
      <c r="D414">
        <v>821930</v>
      </c>
      <c r="E414" t="s">
        <v>452</v>
      </c>
      <c r="F414">
        <v>-1.38</v>
      </c>
      <c r="G414">
        <v>-48.48</v>
      </c>
      <c r="H414">
        <v>-3</v>
      </c>
      <c r="I414">
        <v>16</v>
      </c>
      <c r="J414" t="str">
        <f>HYPERLINK("https://climate.onebuilding.org/WMO_Region_3_South_America/BRA_Brazil/PA_Para/BRA_PA_Belem-Ribeiro.Intl.AP.821930_TRY.1964.zip")</f>
        <v>https://climate.onebuilding.org/WMO_Region_3_South_America/BRA_Brazil/PA_Para/BRA_PA_Belem-Ribeiro.Intl.AP.821930_TRY.1964.zip</v>
      </c>
    </row>
    <row r="415" spans="1:10" x14ac:dyDescent="0.25">
      <c r="A415" t="s">
        <v>10</v>
      </c>
      <c r="B415" t="s">
        <v>148</v>
      </c>
      <c r="C415" t="s">
        <v>153</v>
      </c>
      <c r="D415">
        <v>835830</v>
      </c>
      <c r="E415" t="s">
        <v>452</v>
      </c>
      <c r="F415">
        <v>-19.850000000000001</v>
      </c>
      <c r="G415">
        <v>-43.95</v>
      </c>
      <c r="H415">
        <v>-3</v>
      </c>
      <c r="I415">
        <v>785</v>
      </c>
      <c r="J415" t="str">
        <f>HYPERLINK("https://climate.onebuilding.org/WMO_Region_3_South_America/BRA_Brazil/MG_Minas_Gerais/BRA_MG_Belo.Horizonte-Pampulha.AP.835830_TRY.1995.zip")</f>
        <v>https://climate.onebuilding.org/WMO_Region_3_South_America/BRA_Brazil/MG_Minas_Gerais/BRA_MG_Belo.Horizonte-Pampulha.AP.835830_TRY.1995.zip</v>
      </c>
    </row>
    <row r="416" spans="1:10" x14ac:dyDescent="0.25">
      <c r="A416" t="s">
        <v>10</v>
      </c>
      <c r="B416" t="s">
        <v>97</v>
      </c>
      <c r="C416" t="s">
        <v>453</v>
      </c>
      <c r="D416">
        <v>833780</v>
      </c>
      <c r="E416" t="s">
        <v>452</v>
      </c>
      <c r="F416">
        <v>-15.87</v>
      </c>
      <c r="G416">
        <v>-47.92</v>
      </c>
      <c r="H416">
        <v>-3</v>
      </c>
      <c r="I416">
        <v>1060</v>
      </c>
      <c r="J416" t="str">
        <f>HYPERLINK("https://climate.onebuilding.org/WMO_Region_3_South_America/BRA_Brazil/DF_Distrito_Federal/BRA_DF_Brasilia-Kubitschek.Intl.AP.833780_TRY.1962.zip")</f>
        <v>https://climate.onebuilding.org/WMO_Region_3_South_America/BRA_Brazil/DF_Distrito_Federal/BRA_DF_Brasilia-Kubitschek.Intl.AP.833780_TRY.1962.zip</v>
      </c>
    </row>
    <row r="417" spans="1:10" x14ac:dyDescent="0.25">
      <c r="A417" t="s">
        <v>10</v>
      </c>
      <c r="B417" t="s">
        <v>307</v>
      </c>
      <c r="C417" t="s">
        <v>454</v>
      </c>
      <c r="D417">
        <v>838400</v>
      </c>
      <c r="E417" t="s">
        <v>452</v>
      </c>
      <c r="F417">
        <v>-25.52</v>
      </c>
      <c r="G417">
        <v>-49.18</v>
      </c>
      <c r="H417">
        <v>-3</v>
      </c>
      <c r="I417">
        <v>910</v>
      </c>
      <c r="J417" t="str">
        <f>HYPERLINK("https://climate.onebuilding.org/WMO_Region_3_South_America/BRA_Brazil/PR_Parana/BRA_PR_Curitiba-Pena.Intl.AP.838400_TRY.1969.zip")</f>
        <v>https://climate.onebuilding.org/WMO_Region_3_South_America/BRA_Brazil/PR_Parana/BRA_PR_Curitiba-Pena.Intl.AP.838400_TRY.1969.zip</v>
      </c>
    </row>
    <row r="418" spans="1:10" x14ac:dyDescent="0.25">
      <c r="A418" t="s">
        <v>10</v>
      </c>
      <c r="B418" t="s">
        <v>389</v>
      </c>
      <c r="C418" t="s">
        <v>455</v>
      </c>
      <c r="D418">
        <v>838990</v>
      </c>
      <c r="E418" t="s">
        <v>452</v>
      </c>
      <c r="F418">
        <v>-27.67</v>
      </c>
      <c r="G418">
        <v>-48.55</v>
      </c>
      <c r="H418">
        <v>-3</v>
      </c>
      <c r="I418">
        <v>7</v>
      </c>
      <c r="J418" t="str">
        <f>HYPERLINK("https://climate.onebuilding.org/WMO_Region_3_South_America/BRA_Brazil/SC_Santa_Catarina/BRA_SC_Florianopolis-Luz.AP.838990_TRY.1963.zip")</f>
        <v>https://climate.onebuilding.org/WMO_Region_3_South_America/BRA_Brazil/SC_Santa_Catarina/BRA_SC_Florianopolis-Luz.AP.838990_TRY.1963.zip</v>
      </c>
    </row>
    <row r="419" spans="1:10" x14ac:dyDescent="0.25">
      <c r="A419" t="s">
        <v>10</v>
      </c>
      <c r="B419" t="s">
        <v>81</v>
      </c>
      <c r="C419" t="s">
        <v>86</v>
      </c>
      <c r="D419">
        <v>823980</v>
      </c>
      <c r="E419" t="s">
        <v>452</v>
      </c>
      <c r="F419">
        <v>-3.78</v>
      </c>
      <c r="G419">
        <v>-38.53</v>
      </c>
      <c r="H419">
        <v>-3</v>
      </c>
      <c r="I419">
        <v>25</v>
      </c>
      <c r="J419" t="str">
        <f>HYPERLINK("https://climate.onebuilding.org/WMO_Region_3_South_America/BRA_Brazil/CE_Ceara/BRA_CE_Fortaleza-Pinto.Martins.Intl.AP.823980_TRY.1962.zip")</f>
        <v>https://climate.onebuilding.org/WMO_Region_3_South_America/BRA_Brazil/CE_Ceara/BRA_CE_Fortaleza-Pinto.Martins.Intl.AP.823980_TRY.1962.zip</v>
      </c>
    </row>
    <row r="420" spans="1:10" x14ac:dyDescent="0.25">
      <c r="A420" t="s">
        <v>10</v>
      </c>
      <c r="B420" t="s">
        <v>17</v>
      </c>
      <c r="C420" t="s">
        <v>456</v>
      </c>
      <c r="D420">
        <v>829930</v>
      </c>
      <c r="E420" t="s">
        <v>452</v>
      </c>
      <c r="F420">
        <v>-9.52</v>
      </c>
      <c r="G420">
        <v>-35.78</v>
      </c>
      <c r="H420">
        <v>-3</v>
      </c>
      <c r="I420">
        <v>115</v>
      </c>
      <c r="J420" t="str">
        <f>HYPERLINK("https://climate.onebuilding.org/WMO_Region_3_South_America/BRA_Brazil/AL_Alagoas/BRA_AL_Maceio-Palmares.Intl.AP.829930_TRY.1962.zip")</f>
        <v>https://climate.onebuilding.org/WMO_Region_3_South_America/BRA_Brazil/AL_Alagoas/BRA_AL_Maceio-Palmares.Intl.AP.829930_TRY.1962.zip</v>
      </c>
    </row>
    <row r="421" spans="1:10" x14ac:dyDescent="0.25">
      <c r="A421" t="s">
        <v>10</v>
      </c>
      <c r="B421" t="s">
        <v>24</v>
      </c>
      <c r="C421" t="s">
        <v>457</v>
      </c>
      <c r="D421">
        <v>823320</v>
      </c>
      <c r="E421" t="s">
        <v>452</v>
      </c>
      <c r="F421">
        <v>-3.15</v>
      </c>
      <c r="G421">
        <v>-59.98</v>
      </c>
      <c r="H421">
        <v>-3</v>
      </c>
      <c r="I421">
        <v>81</v>
      </c>
      <c r="J421" t="str">
        <f>HYPERLINK("https://climate.onebuilding.org/WMO_Region_3_South_America/BRA_Brazil/AM_Amazonas/BRA_AM_Manaus-Gomes.Intl.AP.823320_TRY.1994.zip")</f>
        <v>https://climate.onebuilding.org/WMO_Region_3_South_America/BRA_Brazil/AM_Amazonas/BRA_AM_Manaus-Gomes.Intl.AP.823320_TRY.1994.zip</v>
      </c>
    </row>
    <row r="422" spans="1:10" x14ac:dyDescent="0.25">
      <c r="A422" t="s">
        <v>10</v>
      </c>
      <c r="B422" t="s">
        <v>307</v>
      </c>
      <c r="C422" t="s">
        <v>458</v>
      </c>
      <c r="D422">
        <v>868990</v>
      </c>
      <c r="E422" t="s">
        <v>452</v>
      </c>
      <c r="F422">
        <v>-23.4</v>
      </c>
      <c r="G422">
        <v>-51.92</v>
      </c>
      <c r="H422">
        <v>-3</v>
      </c>
      <c r="I422">
        <v>543</v>
      </c>
      <c r="J422" t="str">
        <f>HYPERLINK("https://climate.onebuilding.org/WMO_Region_3_South_America/BRA_Brazil/PR_Parana/BRA_PR_Maringa.AP.868990_TRY.1991.zip")</f>
        <v>https://climate.onebuilding.org/WMO_Region_3_South_America/BRA_Brazil/PR_Parana/BRA_PR_Maringa.AP.868990_TRY.1991.zip</v>
      </c>
    </row>
    <row r="423" spans="1:10" x14ac:dyDescent="0.25">
      <c r="A423" t="s">
        <v>10</v>
      </c>
      <c r="B423" t="s">
        <v>342</v>
      </c>
      <c r="C423" t="s">
        <v>459</v>
      </c>
      <c r="D423">
        <v>825990</v>
      </c>
      <c r="E423" t="s">
        <v>452</v>
      </c>
      <c r="F423">
        <v>-5.92</v>
      </c>
      <c r="G423">
        <v>-35.25</v>
      </c>
      <c r="H423">
        <v>-3</v>
      </c>
      <c r="I423">
        <v>49</v>
      </c>
      <c r="J423" t="str">
        <f>HYPERLINK("https://climate.onebuilding.org/WMO_Region_3_South_America/BRA_Brazil/RN_Rio_Grande_do_Norte/BRA_RN_Natal-Severo.Intl.AP.825990_TRY.1954.zip")</f>
        <v>https://climate.onebuilding.org/WMO_Region_3_South_America/BRA_Brazil/RN_Rio_Grande_do_Norte/BRA_RN_Natal-Severo.Intl.AP.825990_TRY.1954.zip</v>
      </c>
    </row>
    <row r="424" spans="1:10" x14ac:dyDescent="0.25">
      <c r="A424" t="s">
        <v>10</v>
      </c>
      <c r="B424" t="s">
        <v>356</v>
      </c>
      <c r="C424" t="s">
        <v>460</v>
      </c>
      <c r="D424">
        <v>839710</v>
      </c>
      <c r="E424" t="s">
        <v>452</v>
      </c>
      <c r="F424">
        <v>-30</v>
      </c>
      <c r="G424">
        <v>-51.18</v>
      </c>
      <c r="H424">
        <v>-3</v>
      </c>
      <c r="I424">
        <v>4</v>
      </c>
      <c r="J424" t="str">
        <f>HYPERLINK("https://climate.onebuilding.org/WMO_Region_3_South_America/BRA_Brazil/RS_Rio_Grande_do_Sul/BRA_RS_Porto.Alegre-Filho.Intl.AP.839710_TRY.1954.zip")</f>
        <v>https://climate.onebuilding.org/WMO_Region_3_South_America/BRA_Brazil/RS_Rio_Grande_do_Sul/BRA_RS_Porto.Alegre-Filho.Intl.AP.839710_TRY.1954.zip</v>
      </c>
    </row>
    <row r="425" spans="1:10" x14ac:dyDescent="0.25">
      <c r="A425" t="s">
        <v>10</v>
      </c>
      <c r="B425" t="s">
        <v>276</v>
      </c>
      <c r="C425" t="s">
        <v>461</v>
      </c>
      <c r="D425">
        <v>828990</v>
      </c>
      <c r="E425" t="s">
        <v>452</v>
      </c>
      <c r="F425">
        <v>-8.1300000000000008</v>
      </c>
      <c r="G425">
        <v>-34.92</v>
      </c>
      <c r="H425">
        <v>-3</v>
      </c>
      <c r="I425">
        <v>11</v>
      </c>
      <c r="J425" t="str">
        <f>HYPERLINK("https://climate.onebuilding.org/WMO_Region_3_South_America/BRA_Brazil/PE_Pernambuco/BRA_PE_Recife-Guararapes-Freyre.Intl.AP.828990_TRY.1962.zip")</f>
        <v>https://climate.onebuilding.org/WMO_Region_3_South_America/BRA_Brazil/PE_Pernambuco/BRA_PE_Recife-Guararapes-Freyre.Intl.AP.828990_TRY.1962.zip</v>
      </c>
    </row>
    <row r="426" spans="1:10" x14ac:dyDescent="0.25">
      <c r="A426" t="s">
        <v>10</v>
      </c>
      <c r="B426" t="s">
        <v>329</v>
      </c>
      <c r="C426" t="s">
        <v>462</v>
      </c>
      <c r="D426">
        <v>837460</v>
      </c>
      <c r="E426" t="s">
        <v>452</v>
      </c>
      <c r="F426">
        <v>-22.83</v>
      </c>
      <c r="G426">
        <v>-43.25</v>
      </c>
      <c r="H426">
        <v>-3</v>
      </c>
      <c r="I426">
        <v>5</v>
      </c>
      <c r="J426" t="str">
        <f>HYPERLINK("https://climate.onebuilding.org/WMO_Region_3_South_America/BRA_Brazil/RJ_Rio_de_Janeiro/BRA_RJ_Rio.de.Janeiro-Galeao-Jobim.Intl.AP.837460_TRY.1963.zip")</f>
        <v>https://climate.onebuilding.org/WMO_Region_3_South_America/BRA_Brazil/RJ_Rio_de_Janeiro/BRA_RJ_Rio.de.Janeiro-Galeao-Jobim.Intl.AP.837460_TRY.1963.zip</v>
      </c>
    </row>
    <row r="427" spans="1:10" x14ac:dyDescent="0.25">
      <c r="A427" t="s">
        <v>10</v>
      </c>
      <c r="B427" t="s">
        <v>41</v>
      </c>
      <c r="C427" t="s">
        <v>463</v>
      </c>
      <c r="D427">
        <v>832480</v>
      </c>
      <c r="E427" t="s">
        <v>452</v>
      </c>
      <c r="F427">
        <v>-12.9</v>
      </c>
      <c r="G427">
        <v>-38.33</v>
      </c>
      <c r="H427">
        <v>-3</v>
      </c>
      <c r="I427">
        <v>13</v>
      </c>
      <c r="J427" t="str">
        <f>HYPERLINK("https://climate.onebuilding.org/WMO_Region_3_South_America/BRA_Brazil/BA_Bahia/BRA_BA_Salvador-Magalhaes.Intl.AP.832480_TRY.1961.zip")</f>
        <v>https://climate.onebuilding.org/WMO_Region_3_South_America/BRA_Brazil/BA_Bahia/BRA_BA_Salvador-Magalhaes.Intl.AP.832480_TRY.1961.zip</v>
      </c>
    </row>
    <row r="428" spans="1:10" x14ac:dyDescent="0.25">
      <c r="A428" t="s">
        <v>10</v>
      </c>
      <c r="B428" t="s">
        <v>131</v>
      </c>
      <c r="C428" t="s">
        <v>464</v>
      </c>
      <c r="D428">
        <v>822810</v>
      </c>
      <c r="E428" t="s">
        <v>452</v>
      </c>
      <c r="F428">
        <v>-2.58</v>
      </c>
      <c r="G428">
        <v>-44.23</v>
      </c>
      <c r="H428">
        <v>-3</v>
      </c>
      <c r="I428">
        <v>53</v>
      </c>
      <c r="J428" t="str">
        <f>HYPERLINK("https://climate.onebuilding.org/WMO_Region_3_South_America/BRA_Brazil/MA_Maranhao/BRA_MA_Sao.Luis-Machado.Intl.AP.822810_TRY.1966.zip")</f>
        <v>https://climate.onebuilding.org/WMO_Region_3_South_America/BRA_Brazil/MA_Maranhao/BRA_MA_Sao.Luis-Machado.Intl.AP.822810_TRY.1966.zip</v>
      </c>
    </row>
    <row r="429" spans="1:10" x14ac:dyDescent="0.25">
      <c r="A429" t="s">
        <v>10</v>
      </c>
      <c r="B429" t="s">
        <v>414</v>
      </c>
      <c r="C429" t="s">
        <v>465</v>
      </c>
      <c r="D429">
        <v>837800</v>
      </c>
      <c r="E429" t="s">
        <v>452</v>
      </c>
      <c r="F429">
        <v>-23.62</v>
      </c>
      <c r="G429">
        <v>-46.65</v>
      </c>
      <c r="H429">
        <v>-3</v>
      </c>
      <c r="I429">
        <v>802</v>
      </c>
      <c r="J429" t="str">
        <f>HYPERLINK("https://climate.onebuilding.org/WMO_Region_3_South_America/BRA_Brazil/SP_Sao_Paulo/BRA_SP_Sao.Paulo-Congonhas.AP.837800_TRY.1954.zip")</f>
        <v>https://climate.onebuilding.org/WMO_Region_3_South_America/BRA_Brazil/SP_Sao_Paulo/BRA_SP_Sao.Paulo-Congonhas.AP.837800_TRY.1954.zip</v>
      </c>
    </row>
    <row r="430" spans="1:10" x14ac:dyDescent="0.25">
      <c r="A430" t="s">
        <v>10</v>
      </c>
      <c r="B430" t="s">
        <v>100</v>
      </c>
      <c r="C430" t="s">
        <v>466</v>
      </c>
      <c r="D430">
        <v>836490</v>
      </c>
      <c r="E430" t="s">
        <v>452</v>
      </c>
      <c r="F430">
        <v>-20.27</v>
      </c>
      <c r="G430">
        <v>-40.28</v>
      </c>
      <c r="H430">
        <v>-3</v>
      </c>
      <c r="I430">
        <v>5</v>
      </c>
      <c r="J430" t="str">
        <f>HYPERLINK("https://climate.onebuilding.org/WMO_Region_3_South_America/BRA_Brazil/ES_Espirito_Santo/BRA_ES_Vitoria-Salles.AP.836490_TRY.1962.zip")</f>
        <v>https://climate.onebuilding.org/WMO_Region_3_South_America/BRA_Brazil/ES_Espirito_Santo/BRA_ES_Vitoria-Salles.AP.836490_TRY.1962.zip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INMET_TRY_EPW_Processing_locati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lklawrie</dc:creator>
  <cp:lastModifiedBy>Linda Lawrie</cp:lastModifiedBy>
  <dcterms:created xsi:type="dcterms:W3CDTF">2024-08-22T13:26:28Z</dcterms:created>
  <dcterms:modified xsi:type="dcterms:W3CDTF">2024-08-22T13:26:28Z</dcterms:modified>
</cp:coreProperties>
</file>