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8_{BED87D2E-4770-4C8A-8A07-A2196F2C56EB}" xr6:coauthVersionLast="47" xr6:coauthVersionMax="47" xr10:uidLastSave="{00000000-0000-0000-0000-000000000000}"/>
  <bookViews>
    <workbookView xWindow="4800" yWindow="3570" windowWidth="20160" windowHeight="13170" xr2:uid="{26B4A815-22A9-40AB-B942-4E90ADE2C5D1}"/>
  </bookViews>
  <sheets>
    <sheet name="CWEC2020_EPW_Processing_locatio" sheetId="1" r:id="rId1"/>
  </sheets>
  <calcPr calcId="0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</calcChain>
</file>

<file path=xl/sharedStrings.xml><?xml version="1.0" encoding="utf-8"?>
<sst xmlns="http://schemas.openxmlformats.org/spreadsheetml/2006/main" count="2268" uniqueCount="591">
  <si>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</si>
  <si>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</si>
  <si>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</si>
  <si>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</si>
  <si>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</si>
  <si>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</si>
  <si>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</si>
  <si>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</si>
  <si>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</si>
  <si>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</si>
  <si>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CAN</t>
  </si>
  <si>
    <t>AB</t>
  </si>
  <si>
    <t>Abee AgDM</t>
  </si>
  <si>
    <t>CWEC2020</t>
  </si>
  <si>
    <t>Andrew AgDM</t>
  </si>
  <si>
    <t>Atmore AgDM</t>
  </si>
  <si>
    <t>Banff CS</t>
  </si>
  <si>
    <t>Barnwell AgDM</t>
  </si>
  <si>
    <t>Barrhead CS</t>
  </si>
  <si>
    <t>Beaverlodge RCS</t>
  </si>
  <si>
    <t>Blood Tribe AgDM</t>
  </si>
  <si>
    <t>Bodo AgDM</t>
  </si>
  <si>
    <t>Bow Island Irrigation AgDM</t>
  </si>
  <si>
    <t>Bow Island</t>
  </si>
  <si>
    <t>Bow Valley</t>
  </si>
  <si>
    <t>Breton Plots</t>
  </si>
  <si>
    <t>Brocket AgDM</t>
  </si>
  <si>
    <t>Brooks</t>
  </si>
  <si>
    <t>Calgary Intl AP</t>
  </si>
  <si>
    <t>Camrose</t>
  </si>
  <si>
    <t>Cardston</t>
  </si>
  <si>
    <t>Champion AgDM</t>
  </si>
  <si>
    <t>Claresholm</t>
  </si>
  <si>
    <t>Cleardale AgDM</t>
  </si>
  <si>
    <t>Cold Lake AP</t>
  </si>
  <si>
    <t>Consort AgDM</t>
  </si>
  <si>
    <t>Cop Upper</t>
  </si>
  <si>
    <t>Coronation Climate</t>
  </si>
  <si>
    <t>Crowsnest</t>
  </si>
  <si>
    <t>Dapp AgDM</t>
  </si>
  <si>
    <t>Del Bonita AgDM</t>
  </si>
  <si>
    <t>Drumheller East</t>
  </si>
  <si>
    <t>Edmonton City Centre AWOS</t>
  </si>
  <si>
    <t>Edmonton Intl AP</t>
  </si>
  <si>
    <t>Edmonton Stony Plain CS</t>
  </si>
  <si>
    <t>Edson Climate</t>
  </si>
  <si>
    <t>Elk Island Nat Park</t>
  </si>
  <si>
    <t>Enchant AgDM</t>
  </si>
  <si>
    <t>Esther</t>
  </si>
  <si>
    <t>Fairview AgDM</t>
  </si>
  <si>
    <t>Fincastle AgDM</t>
  </si>
  <si>
    <t>Foremost AgDM</t>
  </si>
  <si>
    <t>Fort Chipewyan</t>
  </si>
  <si>
    <t>Fort Mcmurray AP</t>
  </si>
  <si>
    <t>Fort Vermilion</t>
  </si>
  <si>
    <t>Garden River</t>
  </si>
  <si>
    <t>Grande Prairie AP</t>
  </si>
  <si>
    <t>Hendrickson Creek</t>
  </si>
  <si>
    <t>High Level</t>
  </si>
  <si>
    <t>High Prairie AgDM</t>
  </si>
  <si>
    <t>Holden AgDM</t>
  </si>
  <si>
    <t>Hussar AgDM</t>
  </si>
  <si>
    <t>Iron Springs AgDM</t>
  </si>
  <si>
    <t>Jasper Warden</t>
  </si>
  <si>
    <t>Killam AgDM</t>
  </si>
  <si>
    <t>Lac La Biche Climate</t>
  </si>
  <si>
    <t>Lacombe CDA</t>
  </si>
  <si>
    <t>Lethbridge CDA</t>
  </si>
  <si>
    <t>Lethbridge Demo Farm AgDM</t>
  </si>
  <si>
    <t>Lloydminster AP</t>
  </si>
  <si>
    <t>Manning AgDM</t>
  </si>
  <si>
    <t>Masinasin AgDM</t>
  </si>
  <si>
    <t>Medicine Hat RCS</t>
  </si>
  <si>
    <t>Mildred Lake</t>
  </si>
  <si>
    <t>Milk River</t>
  </si>
  <si>
    <t>Morrin AgDM</t>
  </si>
  <si>
    <t>Mundare AgDM</t>
  </si>
  <si>
    <t>Nakiska Ridgetop</t>
  </si>
  <si>
    <t>Nordegg CS</t>
  </si>
  <si>
    <t>Olds AgDM</t>
  </si>
  <si>
    <t>Oliver AgDM</t>
  </si>
  <si>
    <t>Onefour CDA</t>
  </si>
  <si>
    <t>Oyen AgDM</t>
  </si>
  <si>
    <t>Peace River AP</t>
  </si>
  <si>
    <t>Peoria AgDM</t>
  </si>
  <si>
    <t>Pincher Creek</t>
  </si>
  <si>
    <t>Pollockville AgDM</t>
  </si>
  <si>
    <t>Prentiss</t>
  </si>
  <si>
    <t>Raymond AgDM</t>
  </si>
  <si>
    <t>Red Deer Regional AP</t>
  </si>
  <si>
    <t>Red Earth</t>
  </si>
  <si>
    <t>Rich Lake AgDM</t>
  </si>
  <si>
    <t>Rocky Mtn House AUT</t>
  </si>
  <si>
    <t>Schuler AgDM</t>
  </si>
  <si>
    <t>Seven Persons AgDM</t>
  </si>
  <si>
    <t>Slave Lake</t>
  </si>
  <si>
    <t>Smoky Lake AgDM</t>
  </si>
  <si>
    <t>Spirit River Auto Station</t>
  </si>
  <si>
    <t>St Paul AgCM</t>
  </si>
  <si>
    <t>Stavely Aafc</t>
  </si>
  <si>
    <t>Stettler AgDM</t>
  </si>
  <si>
    <t>Strathmore AgDM</t>
  </si>
  <si>
    <t>Sundre AP</t>
  </si>
  <si>
    <t>Three Hills</t>
  </si>
  <si>
    <t>Two Hills AgDM</t>
  </si>
  <si>
    <t>Valleyview AgDM</t>
  </si>
  <si>
    <t>Vauxhall CDA CS</t>
  </si>
  <si>
    <t>Vegreville</t>
  </si>
  <si>
    <t>Vermilion AgDM</t>
  </si>
  <si>
    <t>Violet Grove CS</t>
  </si>
  <si>
    <t>Wainwright CFB Airfield</t>
  </si>
  <si>
    <t>Waterton Park Gate</t>
  </si>
  <si>
    <t>Whitecourt AP</t>
  </si>
  <si>
    <t>Willow Creek</t>
  </si>
  <si>
    <t>Wrentham AgDM</t>
  </si>
  <si>
    <t>BC</t>
  </si>
  <si>
    <t>Abbotsford AP</t>
  </si>
  <si>
    <t>Agassiz RCS</t>
  </si>
  <si>
    <t>Ballenas Island</t>
  </si>
  <si>
    <t>Blue River CS</t>
  </si>
  <si>
    <t>Bonilla Island AUT</t>
  </si>
  <si>
    <t>Burns Lake Decker Lake</t>
  </si>
  <si>
    <t>Callaghan Valley</t>
  </si>
  <si>
    <t>Cape St James</t>
  </si>
  <si>
    <t>Cathedral Point AUT</t>
  </si>
  <si>
    <t>Clinton AUT</t>
  </si>
  <si>
    <t>Comox AP</t>
  </si>
  <si>
    <t>Cranbrook AP</t>
  </si>
  <si>
    <t>Creston Campbell Scientific</t>
  </si>
  <si>
    <t>Cumshewa Island</t>
  </si>
  <si>
    <t>Dawson Creek AP</t>
  </si>
  <si>
    <t>Dease Lake AUT</t>
  </si>
  <si>
    <t>Discovery Island</t>
  </si>
  <si>
    <t>Entrance Island</t>
  </si>
  <si>
    <t>Esquimalt Harbour</t>
  </si>
  <si>
    <t>Estevan Point CS</t>
  </si>
  <si>
    <t>Fanny Island</t>
  </si>
  <si>
    <t>Fort Nelson AP</t>
  </si>
  <si>
    <t>Fort St John AP</t>
  </si>
  <si>
    <t>Grey Islet AUT</t>
  </si>
  <si>
    <t>Herbert Island AUT</t>
  </si>
  <si>
    <t>Holland Rock</t>
  </si>
  <si>
    <t>Hope AP</t>
  </si>
  <si>
    <t>Howe Sound Pam Rocks</t>
  </si>
  <si>
    <t>Kamloops AP</t>
  </si>
  <si>
    <t>Kelowna</t>
  </si>
  <si>
    <t>Kindakun Rocks AUT</t>
  </si>
  <si>
    <t>Langara Island RCS</t>
  </si>
  <si>
    <t>Lillooet</t>
  </si>
  <si>
    <t>Lucy Island Lightstation</t>
  </si>
  <si>
    <t>Lytton RCS</t>
  </si>
  <si>
    <t>Mackenzie</t>
  </si>
  <si>
    <t>Malahat</t>
  </si>
  <si>
    <t>Nakusp CS</t>
  </si>
  <si>
    <t>Nelson CS</t>
  </si>
  <si>
    <t>Osoyoos CS</t>
  </si>
  <si>
    <t>Pemberton Airport CS</t>
  </si>
  <si>
    <t>Penticton AP</t>
  </si>
  <si>
    <t>Pitt Meadows CS</t>
  </si>
  <si>
    <t>Point Atkinson</t>
  </si>
  <si>
    <t>Port Hardy AP</t>
  </si>
  <si>
    <t>Prince George</t>
  </si>
  <si>
    <t>Prince Rupert</t>
  </si>
  <si>
    <t>Princeton CS</t>
  </si>
  <si>
    <t>Puntzi Mountain AUT</t>
  </si>
  <si>
    <t>Quesnel</t>
  </si>
  <si>
    <t>Revelstoke AP</t>
  </si>
  <si>
    <t>Rose Spit AUT</t>
  </si>
  <si>
    <t>Salmon Arm CS</t>
  </si>
  <si>
    <t>Sandheads CS</t>
  </si>
  <si>
    <t>Sandspit</t>
  </si>
  <si>
    <t>Sartine Island AUT</t>
  </si>
  <si>
    <t>Saturna Island CS</t>
  </si>
  <si>
    <t>Sheringham Point</t>
  </si>
  <si>
    <t>Sisters Island</t>
  </si>
  <si>
    <t>Smithers</t>
  </si>
  <si>
    <t>Solander Island AUT</t>
  </si>
  <si>
    <t>Sparwood CS</t>
  </si>
  <si>
    <t>Squamish Airport</t>
  </si>
  <si>
    <t>Summerland CS</t>
  </si>
  <si>
    <t>Tatlayoko Lake RCS</t>
  </si>
  <si>
    <t>Terrace AP</t>
  </si>
  <si>
    <t>Vancouver Intl AP</t>
  </si>
  <si>
    <t>Vernon Auto</t>
  </si>
  <si>
    <t>Victoria Gonzales CS</t>
  </si>
  <si>
    <t>Victoria Hartland CS</t>
  </si>
  <si>
    <t>Victoria Intl AP</t>
  </si>
  <si>
    <t>Victoria University CS</t>
  </si>
  <si>
    <t>Warfield RCS</t>
  </si>
  <si>
    <t>West Vancouver AUT</t>
  </si>
  <si>
    <t>Whistler Nesters</t>
  </si>
  <si>
    <t>White Rock CS</t>
  </si>
  <si>
    <t>Williams Lake AP</t>
  </si>
  <si>
    <t>Yoho Park</t>
  </si>
  <si>
    <t>MB</t>
  </si>
  <si>
    <t>Berens River CS</t>
  </si>
  <si>
    <t>Brandon AP</t>
  </si>
  <si>
    <t>Carberry CS</t>
  </si>
  <si>
    <t>Carman U Of M CS</t>
  </si>
  <si>
    <t>Churchill AP</t>
  </si>
  <si>
    <t>Dauphin</t>
  </si>
  <si>
    <t>Deerwood RCS</t>
  </si>
  <si>
    <t>Delta Marsh CS</t>
  </si>
  <si>
    <t>Emerson Auto</t>
  </si>
  <si>
    <t>Fisher Branch AUT</t>
  </si>
  <si>
    <t>Flin Flon</t>
  </si>
  <si>
    <t>George Island AUT</t>
  </si>
  <si>
    <t>Gillam AP</t>
  </si>
  <si>
    <t>Gimli Climate</t>
  </si>
  <si>
    <t>Gimli Harbour CS</t>
  </si>
  <si>
    <t>Grand Rapids AUT</t>
  </si>
  <si>
    <t>Gretna AUT</t>
  </si>
  <si>
    <t>Island Lake AP</t>
  </si>
  <si>
    <t>Kelsey Dam CS</t>
  </si>
  <si>
    <t>Lynn Lake</t>
  </si>
  <si>
    <t>Mccreary</t>
  </si>
  <si>
    <t>Melita</t>
  </si>
  <si>
    <t>Morden CDA CS</t>
  </si>
  <si>
    <t>Norway House</t>
  </si>
  <si>
    <t>Oakpoint Marine</t>
  </si>
  <si>
    <t>Pilot Mound AUT</t>
  </si>
  <si>
    <t>Pinawa</t>
  </si>
  <si>
    <t>Portage Southport</t>
  </si>
  <si>
    <t>Roblin</t>
  </si>
  <si>
    <t>Shoal Lake CS</t>
  </si>
  <si>
    <t>Sprague</t>
  </si>
  <si>
    <t>Swan River RCS</t>
  </si>
  <si>
    <t>Tadoule Lake CS</t>
  </si>
  <si>
    <t>The Pas AP</t>
  </si>
  <si>
    <t>Thompson AP</t>
  </si>
  <si>
    <t>Victoria Beach AUT</t>
  </si>
  <si>
    <t>Wasagaming</t>
  </si>
  <si>
    <t>Winnipeg Intl AP</t>
  </si>
  <si>
    <t>Winnipeg The Forks</t>
  </si>
  <si>
    <t>NB</t>
  </si>
  <si>
    <t>Bas Caraquet</t>
  </si>
  <si>
    <t>Bathurst AP</t>
  </si>
  <si>
    <t>Charlo Auto</t>
  </si>
  <si>
    <t>Edmundston</t>
  </si>
  <si>
    <t>Fredericton</t>
  </si>
  <si>
    <t>Grand Manan Sar CS</t>
  </si>
  <si>
    <t>Miramichi RCS</t>
  </si>
  <si>
    <t>Miscou Island AUT</t>
  </si>
  <si>
    <t>Moncton Intl AP</t>
  </si>
  <si>
    <t>Point Lepreau CS</t>
  </si>
  <si>
    <t>Saint John AP</t>
  </si>
  <si>
    <t>St Leonard CS</t>
  </si>
  <si>
    <t>St Stephen</t>
  </si>
  <si>
    <t>NL</t>
  </si>
  <si>
    <t>Argentia AUT</t>
  </si>
  <si>
    <t>Badger AUT</t>
  </si>
  <si>
    <t>Bonavista</t>
  </si>
  <si>
    <t>Burgeo Nl</t>
  </si>
  <si>
    <t>Cape Race AUT</t>
  </si>
  <si>
    <t>Cartwright AP</t>
  </si>
  <si>
    <t>Churchill Falls</t>
  </si>
  <si>
    <t>Corner Brook</t>
  </si>
  <si>
    <t>Daniels Harbour</t>
  </si>
  <si>
    <t>Deer Lake AP</t>
  </si>
  <si>
    <t>Englee AUT</t>
  </si>
  <si>
    <t>Ferolle Point AUT</t>
  </si>
  <si>
    <t>Gander Intl AP</t>
  </si>
  <si>
    <t>Goose AP</t>
  </si>
  <si>
    <t>Hopedale AUT</t>
  </si>
  <si>
    <t>La Scie</t>
  </si>
  <si>
    <t>Marys Harbour AP</t>
  </si>
  <si>
    <t>Port Aux Basques</t>
  </si>
  <si>
    <t>Rocky Harbour CS</t>
  </si>
  <si>
    <t>Sagona Island</t>
  </si>
  <si>
    <t>St Lawrence</t>
  </si>
  <si>
    <t>St Johns Intl AP</t>
  </si>
  <si>
    <t>Stephenville AP</t>
  </si>
  <si>
    <t>Terra Nova Nat Park CS</t>
  </si>
  <si>
    <t>Twillingate AUT</t>
  </si>
  <si>
    <t>Wabush AP</t>
  </si>
  <si>
    <t>Winterland</t>
  </si>
  <si>
    <t>Wreckhouse</t>
  </si>
  <si>
    <t>NS</t>
  </si>
  <si>
    <t>Beaver Island AUT</t>
  </si>
  <si>
    <t>Bedford Basin</t>
  </si>
  <si>
    <t>Bedford Range</t>
  </si>
  <si>
    <t>Brier Island</t>
  </si>
  <si>
    <t>Caribou Point AUT</t>
  </si>
  <si>
    <t>Cheticamp CS</t>
  </si>
  <si>
    <t>Debert</t>
  </si>
  <si>
    <t>Grand Etang</t>
  </si>
  <si>
    <t>Greenwood AP</t>
  </si>
  <si>
    <t>Halifax Dockyard</t>
  </si>
  <si>
    <t>Halifax Intl AP</t>
  </si>
  <si>
    <t>Hart Island AUT</t>
  </si>
  <si>
    <t>Ingonish Beach RCS</t>
  </si>
  <si>
    <t>Kejimkujik</t>
  </si>
  <si>
    <t>Kentville CDA CS</t>
  </si>
  <si>
    <t>Lunenburg</t>
  </si>
  <si>
    <t>Malay Falls</t>
  </si>
  <si>
    <t>Mcnabs Island AUT</t>
  </si>
  <si>
    <t>Nappan Auto</t>
  </si>
  <si>
    <t>North Mountain CS</t>
  </si>
  <si>
    <t>Northeast Margaree AUT</t>
  </si>
  <si>
    <t>Parrsboro</t>
  </si>
  <si>
    <t>Sable Island AP</t>
  </si>
  <si>
    <t>Shearwater RCS</t>
  </si>
  <si>
    <t>St Paul Island AUT</t>
  </si>
  <si>
    <t>Sydney AP</t>
  </si>
  <si>
    <t>Tracadie</t>
  </si>
  <si>
    <t>Western Head</t>
  </si>
  <si>
    <t>Yarmouth AP</t>
  </si>
  <si>
    <t>NT</t>
  </si>
  <si>
    <t>Deadmen Valley</t>
  </si>
  <si>
    <t>Deline CS</t>
  </si>
  <si>
    <t>Fort Good Hope CS</t>
  </si>
  <si>
    <t>Fort Liard</t>
  </si>
  <si>
    <t>Fort Providence</t>
  </si>
  <si>
    <t>Fort Reliance AUT</t>
  </si>
  <si>
    <t>Fort Simpson AP</t>
  </si>
  <si>
    <t>Fort Smith AP</t>
  </si>
  <si>
    <t>Hay River AP</t>
  </si>
  <si>
    <t>Holman CS</t>
  </si>
  <si>
    <t>Inner Whalebacks</t>
  </si>
  <si>
    <t>Inuvik AP</t>
  </si>
  <si>
    <t>Keats Point</t>
  </si>
  <si>
    <t>Lac La Martre</t>
  </si>
  <si>
    <t>Lindburg Landing</t>
  </si>
  <si>
    <t>Little Chicago</t>
  </si>
  <si>
    <t>Liverpool Bay</t>
  </si>
  <si>
    <t>Lower Carp Lake</t>
  </si>
  <si>
    <t>Lutselke CS</t>
  </si>
  <si>
    <t>Mould Bay CS</t>
  </si>
  <si>
    <t>Norman Wells AP</t>
  </si>
  <si>
    <t>Paulatuk</t>
  </si>
  <si>
    <t>Pelly Island</t>
  </si>
  <si>
    <t>Rabbit Kettle</t>
  </si>
  <si>
    <t>Sachs Harbour Climate</t>
  </si>
  <si>
    <t>Storm Hills</t>
  </si>
  <si>
    <t>Thomsen River</t>
  </si>
  <si>
    <t>Trail Valley</t>
  </si>
  <si>
    <t>Tuktoyaktuk</t>
  </si>
  <si>
    <t>Yellowknife AP</t>
  </si>
  <si>
    <t>Yohin</t>
  </si>
  <si>
    <t>NU</t>
  </si>
  <si>
    <t>Alert Climate</t>
  </si>
  <si>
    <t>Arctic Bay CS</t>
  </si>
  <si>
    <t>Arviat Climate</t>
  </si>
  <si>
    <t>Baker Lake AP</t>
  </si>
  <si>
    <t>Brevoort Island</t>
  </si>
  <si>
    <t>Broughton Island</t>
  </si>
  <si>
    <t>Cambridge Bay AP</t>
  </si>
  <si>
    <t>Cape Dorset Climate</t>
  </si>
  <si>
    <t>Cape Dyer</t>
  </si>
  <si>
    <t>Cape Hooper</t>
  </si>
  <si>
    <t>Cape Mercy</t>
  </si>
  <si>
    <t>Cape Peel West</t>
  </si>
  <si>
    <t>Clyde River Climate</t>
  </si>
  <si>
    <t>Coral Harbour AP</t>
  </si>
  <si>
    <t>Dewar Lakes</t>
  </si>
  <si>
    <t>Ennadai Lake AUT</t>
  </si>
  <si>
    <t>Eureka AP</t>
  </si>
  <si>
    <t>Gjoa Haven Climate</t>
  </si>
  <si>
    <t>Grise Fiord Climate</t>
  </si>
  <si>
    <t>Hall Beach AP</t>
  </si>
  <si>
    <t>Hat Island</t>
  </si>
  <si>
    <t>Iqaluit AP</t>
  </si>
  <si>
    <t>Isachsen AUT</t>
  </si>
  <si>
    <t>Kugaaruk Climate</t>
  </si>
  <si>
    <t>Kugluktuk AP</t>
  </si>
  <si>
    <t>Longstaff Bluff</t>
  </si>
  <si>
    <t>Lupin CS</t>
  </si>
  <si>
    <t>Pangnirtung AP</t>
  </si>
  <si>
    <t>Pond Inlet AP</t>
  </si>
  <si>
    <t>Qikiqtarjuaq Climate</t>
  </si>
  <si>
    <t>Rankin Inlet AP</t>
  </si>
  <si>
    <t>Rea Point</t>
  </si>
  <si>
    <t>Resolute Bay AP</t>
  </si>
  <si>
    <t>Resolution Island</t>
  </si>
  <si>
    <t>Rowley Island</t>
  </si>
  <si>
    <t>Shepherd Bay AP</t>
  </si>
  <si>
    <t>Taloyoak AP</t>
  </si>
  <si>
    <t>ON</t>
  </si>
  <si>
    <t>Algonquin Park East Gate</t>
  </si>
  <si>
    <t>Armstrong AUT</t>
  </si>
  <si>
    <t>Atikokan AUT</t>
  </si>
  <si>
    <t>Bancroft Auto</t>
  </si>
  <si>
    <t>Barrie Oro</t>
  </si>
  <si>
    <t>Big Trout Lake AP</t>
  </si>
  <si>
    <t>Borden AWOS</t>
  </si>
  <si>
    <t>Burlington Piers AUT</t>
  </si>
  <si>
    <t>Cameron Falls AUT</t>
  </si>
  <si>
    <t>Cobourg AUT</t>
  </si>
  <si>
    <t>Collingwood</t>
  </si>
  <si>
    <t>Delhi CS</t>
  </si>
  <si>
    <t>Dryden Regional</t>
  </si>
  <si>
    <t>Ear Falls AUT</t>
  </si>
  <si>
    <t>Earlton AP</t>
  </si>
  <si>
    <t>Egbert CS</t>
  </si>
  <si>
    <t>Elora RCS</t>
  </si>
  <si>
    <t>Erieau AUT</t>
  </si>
  <si>
    <t>Geraldton AP</t>
  </si>
  <si>
    <t>Goderich</t>
  </si>
  <si>
    <t>Gore Bay Climate</t>
  </si>
  <si>
    <t>Hamilton AP</t>
  </si>
  <si>
    <t>Hamilton Rbg CS</t>
  </si>
  <si>
    <t>Harrow CDA Auto</t>
  </si>
  <si>
    <t>Kapuskasing AP</t>
  </si>
  <si>
    <t>Kemptville CS</t>
  </si>
  <si>
    <t>Kenora AP</t>
  </si>
  <si>
    <t>Killarney AUT</t>
  </si>
  <si>
    <t>Kirkland Lake CS</t>
  </si>
  <si>
    <t>Lagoon City</t>
  </si>
  <si>
    <t>Lansdowne House AUT</t>
  </si>
  <si>
    <t>London AP</t>
  </si>
  <si>
    <t>Moosonee</t>
  </si>
  <si>
    <t>Mount Forest AUT</t>
  </si>
  <si>
    <t>Muskoka</t>
  </si>
  <si>
    <t>Nagagami AUT</t>
  </si>
  <si>
    <t>North Bay AP</t>
  </si>
  <si>
    <t>Ottawa Intl AP</t>
  </si>
  <si>
    <t>Parry Sound CCG</t>
  </si>
  <si>
    <t>Peawanuck AUT</t>
  </si>
  <si>
    <t>Peterborough</t>
  </si>
  <si>
    <t>Pickle Lake AUT</t>
  </si>
  <si>
    <t>Point Pelee CS</t>
  </si>
  <si>
    <t>Point Petre AUT</t>
  </si>
  <si>
    <t>Port Weller AUT</t>
  </si>
  <si>
    <t>Pukaskwa AUT</t>
  </si>
  <si>
    <t>Sault Ste Marie AP</t>
  </si>
  <si>
    <t>Sioux Lookout AP</t>
  </si>
  <si>
    <t>Sudbury AP</t>
  </si>
  <si>
    <t>Thunder Bay AP</t>
  </si>
  <si>
    <t>Timmins AP</t>
  </si>
  <si>
    <t>Toronto Buttonville AP</t>
  </si>
  <si>
    <t>Toronto City Centre</t>
  </si>
  <si>
    <t>Toronto City</t>
  </si>
  <si>
    <t>Toronto Intl AP</t>
  </si>
  <si>
    <t>Trenton AP</t>
  </si>
  <si>
    <t>Upsala AUT</t>
  </si>
  <si>
    <t>Vineland Station RCS</t>
  </si>
  <si>
    <t>Wawa AP</t>
  </si>
  <si>
    <t>Wiarton AP</t>
  </si>
  <si>
    <t>Windsor AP</t>
  </si>
  <si>
    <t>PE</t>
  </si>
  <si>
    <t>Charlottetown AP</t>
  </si>
  <si>
    <t>East Point AUT</t>
  </si>
  <si>
    <t>Harrington CDA CS</t>
  </si>
  <si>
    <t>Maple Plains</t>
  </si>
  <si>
    <t>North Cape</t>
  </si>
  <si>
    <t>St Peters</t>
  </si>
  <si>
    <t>Summerside</t>
  </si>
  <si>
    <t>QC</t>
  </si>
  <si>
    <t>Amqui</t>
  </si>
  <si>
    <t>Bagotville AP</t>
  </si>
  <si>
    <t>Baie Comeau AP</t>
  </si>
  <si>
    <t>Baie Comeau</t>
  </si>
  <si>
    <t>Barrage Temiscamingue</t>
  </si>
  <si>
    <t>Beauceville</t>
  </si>
  <si>
    <t>Beauport</t>
  </si>
  <si>
    <t>Bonnard</t>
  </si>
  <si>
    <t>Cap Despoir</t>
  </si>
  <si>
    <t>Cap Madeleine</t>
  </si>
  <si>
    <t>Cap Rouge</t>
  </si>
  <si>
    <t>Cap Tourmente</t>
  </si>
  <si>
    <t>Cape Whittle</t>
  </si>
  <si>
    <t>Chamouchouane</t>
  </si>
  <si>
    <t>Chapais</t>
  </si>
  <si>
    <t>Charlevoix Mrc</t>
  </si>
  <si>
    <t>Chevery</t>
  </si>
  <si>
    <t>Chute Des Passes</t>
  </si>
  <si>
    <t>Deschambault</t>
  </si>
  <si>
    <t>Foret Montmorency RCS</t>
  </si>
  <si>
    <t>Frelighsburg</t>
  </si>
  <si>
    <t>Gaspe AP</t>
  </si>
  <si>
    <t>Havre St Pierre</t>
  </si>
  <si>
    <t>High Falls</t>
  </si>
  <si>
    <t>Ile Aux Perroquets</t>
  </si>
  <si>
    <t>Ile Rouge</t>
  </si>
  <si>
    <t>Iles De La Madeleine</t>
  </si>
  <si>
    <t>Inukjuak AP</t>
  </si>
  <si>
    <t>Jonquiere</t>
  </si>
  <si>
    <t>Kuujjuaq AP</t>
  </si>
  <si>
    <t>Kuujjuarapik AP</t>
  </si>
  <si>
    <t>CAN001</t>
  </si>
  <si>
    <t>Lacadie</t>
  </si>
  <si>
    <t>Lassomption</t>
  </si>
  <si>
    <t>Letape</t>
  </si>
  <si>
    <t>La Baie</t>
  </si>
  <si>
    <t>La Pocatiere</t>
  </si>
  <si>
    <t>La Tuque</t>
  </si>
  <si>
    <t>Lac Benoit</t>
  </si>
  <si>
    <t>Lac Eon</t>
  </si>
  <si>
    <t>Lac Memphremagog</t>
  </si>
  <si>
    <t>Lac Saint Pierre</t>
  </si>
  <si>
    <t>Laterriere</t>
  </si>
  <si>
    <t>Lemieux</t>
  </si>
  <si>
    <t>Lennoxville</t>
  </si>
  <si>
    <t>Longue Pointe De Mingan</t>
  </si>
  <si>
    <t>Lourdes De Blanc Sablon AP</t>
  </si>
  <si>
    <t>Maniwaki Airport</t>
  </si>
  <si>
    <t>Manouane Est</t>
  </si>
  <si>
    <t>Matagami AP</t>
  </si>
  <si>
    <t>Mctavish</t>
  </si>
  <si>
    <t>Mont Joli AP</t>
  </si>
  <si>
    <t>Montreal Est</t>
  </si>
  <si>
    <t>Montreal Intl AP</t>
  </si>
  <si>
    <t>Montreal Mirabel Intl AP</t>
  </si>
  <si>
    <t>CAN002</t>
  </si>
  <si>
    <t>Montreal St Hubert</t>
  </si>
  <si>
    <t>Natashquan AP</t>
  </si>
  <si>
    <t>New Carlisle</t>
  </si>
  <si>
    <t>Nicolet</t>
  </si>
  <si>
    <t>Normandin</t>
  </si>
  <si>
    <t>Parent</t>
  </si>
  <si>
    <t>Pointe Au Pere Inrs</t>
  </si>
  <si>
    <t>Pointe Claveau</t>
  </si>
  <si>
    <t>Pointe De Lislet</t>
  </si>
  <si>
    <t>Pointe Des Monts</t>
  </si>
  <si>
    <t>Pointe Noire CS</t>
  </si>
  <si>
    <t>Port Menier</t>
  </si>
  <si>
    <t>Quebec Intl AP</t>
  </si>
  <si>
    <t>Riviere Du Loup</t>
  </si>
  <si>
    <t>Roberval AP</t>
  </si>
  <si>
    <t>Rouyn Noranda AP</t>
  </si>
  <si>
    <t>Rouyn</t>
  </si>
  <si>
    <t>Schefferville AP</t>
  </si>
  <si>
    <t>Sept Iles AP</t>
  </si>
  <si>
    <t>Shawinigan</t>
  </si>
  <si>
    <t>St Anicet</t>
  </si>
  <si>
    <t>St Jovite</t>
  </si>
  <si>
    <t>Ste Anne De Bellevue</t>
  </si>
  <si>
    <t>Ste Clothilde</t>
  </si>
  <si>
    <t>Ste Foy U Laval</t>
  </si>
  <si>
    <t>Val Dor</t>
  </si>
  <si>
    <t>Varennes</t>
  </si>
  <si>
    <t>SK</t>
  </si>
  <si>
    <t>Assiniboia Airport</t>
  </si>
  <si>
    <t>Broadview</t>
  </si>
  <si>
    <t>Buffalo Narrows AUT</t>
  </si>
  <si>
    <t>Collins Bay Sk</t>
  </si>
  <si>
    <t>Coronach Spc</t>
  </si>
  <si>
    <t>Cypress Hills Park</t>
  </si>
  <si>
    <t>Eastend Cypress AUT</t>
  </si>
  <si>
    <t>Elbow CS</t>
  </si>
  <si>
    <t>Estevan AP</t>
  </si>
  <si>
    <t>Hudson Bay AUT</t>
  </si>
  <si>
    <t>Indian Head CDA</t>
  </si>
  <si>
    <t>Island Falls AUT</t>
  </si>
  <si>
    <t>Jimmy Lake AWOS</t>
  </si>
  <si>
    <t>Key Lake AP</t>
  </si>
  <si>
    <t>Kindersley AP</t>
  </si>
  <si>
    <t>La Ronge AP</t>
  </si>
  <si>
    <t>Last Mountain CS</t>
  </si>
  <si>
    <t>Leader Airport</t>
  </si>
  <si>
    <t>Lucky Lake</t>
  </si>
  <si>
    <t>Maple Creek</t>
  </si>
  <si>
    <t>Meadow Lake</t>
  </si>
  <si>
    <t>Melfort</t>
  </si>
  <si>
    <t>Moose Jaw CS</t>
  </si>
  <si>
    <t>Nipawin</t>
  </si>
  <si>
    <t>North Battleford</t>
  </si>
  <si>
    <t>Outlook Pfra</t>
  </si>
  <si>
    <t>Prince Albert AP</t>
  </si>
  <si>
    <t>Regina Intl AP</t>
  </si>
  <si>
    <t>Rockglen AUT</t>
  </si>
  <si>
    <t>Rosetown East</t>
  </si>
  <si>
    <t>Saskatoon Intl AP</t>
  </si>
  <si>
    <t>Scott CDA</t>
  </si>
  <si>
    <t>Southend</t>
  </si>
  <si>
    <t>Spiritwood West</t>
  </si>
  <si>
    <t>Stony Rapids</t>
  </si>
  <si>
    <t>Swift Current CDA</t>
  </si>
  <si>
    <t>Swift Current</t>
  </si>
  <si>
    <t>Uranium City AUT</t>
  </si>
  <si>
    <t>Val Marie Southeast</t>
  </si>
  <si>
    <t>Waskesiu Lake</t>
  </si>
  <si>
    <t>Watrous East</t>
  </si>
  <si>
    <t>Weyburn</t>
  </si>
  <si>
    <t>Wynyard AUT</t>
  </si>
  <si>
    <t>Yorkton</t>
  </si>
  <si>
    <t>YT</t>
  </si>
  <si>
    <t>Burwash AP</t>
  </si>
  <si>
    <t>Carmacks CS</t>
  </si>
  <si>
    <t>Dawson</t>
  </si>
  <si>
    <t>Faro AUT</t>
  </si>
  <si>
    <t>Haines Junction</t>
  </si>
  <si>
    <t>Herschel Island</t>
  </si>
  <si>
    <t>Ivvavik Nat Park</t>
  </si>
  <si>
    <t>Macmillan Pass</t>
  </si>
  <si>
    <t>Mayo AP</t>
  </si>
  <si>
    <t>Old Crow RCS</t>
  </si>
  <si>
    <t>Rock River</t>
  </si>
  <si>
    <t>Teslin AUT</t>
  </si>
  <si>
    <t>Watson Lake AP</t>
  </si>
  <si>
    <t>Whitehorse 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</si>
</sst>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FA92A-BC3B-441C-AEA5-38B84E23DD22}">
  <dimension ref="A1:J565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26.7109375" bestFit="1" customWidth="1"/>
    <col min="4" max="4" width="7.7109375" bestFit="1" customWidth="1"/>
    <col min="5" max="5" width="10" bestFit="1" customWidth="1"/>
    <col min="7" max="7" width="10.85546875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712850</v>
      </c>
      <c r="E2" t="s">
        <v>13</v>
      </c>
      <c r="F2">
        <v>54.28</v>
      </c>
      <c r="G2">
        <v>-112.97</v>
      </c>
      <c r="H2">
        <v>-7</v>
      </c>
      <c r="I2">
        <v>664</v>
      </c>
      <c r="J2" t="str">
        <f>HYPERLINK("https://climate.onebuilding.org/WMO_Region_4_North_and_Central_America/CAN_Canada/AB_Alberta/CAN_AB_Abee.AgDM.712850_CWEC2020.zip")</f>
        <v>https://climate.onebuilding.org/WMO_Region_4_North_and_Central_America/CAN_Canada/AB_Alberta/CAN_AB_Abee.AgDM.712850_CWEC2020.zip</v>
      </c>
    </row>
    <row r="3" spans="1:10" x14ac:dyDescent="0.25">
      <c r="A3" t="s">
        <v>10</v>
      </c>
      <c r="B3" t="s">
        <v>11</v>
      </c>
      <c r="C3" t="s">
        <v>14</v>
      </c>
      <c r="D3">
        <v>712860</v>
      </c>
      <c r="E3" t="s">
        <v>13</v>
      </c>
      <c r="F3">
        <v>53.92</v>
      </c>
      <c r="G3">
        <v>-112.28</v>
      </c>
      <c r="H3">
        <v>-7</v>
      </c>
      <c r="I3">
        <v>625</v>
      </c>
      <c r="J3" t="str">
        <f>HYPERLINK("https://climate.onebuilding.org/WMO_Region_4_North_and_Central_America/CAN_Canada/AB_Alberta/CAN_AB_Andrew.AgDM.712860_CWEC2020.zip")</f>
        <v>https://climate.onebuilding.org/WMO_Region_4_North_and_Central_America/CAN_Canada/AB_Alberta/CAN_AB_Andrew.AgDM.712860_CWEC2020.zip</v>
      </c>
    </row>
    <row r="4" spans="1:10" x14ac:dyDescent="0.25">
      <c r="A4" t="s">
        <v>10</v>
      </c>
      <c r="B4" t="s">
        <v>11</v>
      </c>
      <c r="C4" t="s">
        <v>15</v>
      </c>
      <c r="D4">
        <v>712870</v>
      </c>
      <c r="E4" t="s">
        <v>13</v>
      </c>
      <c r="F4">
        <v>54.78</v>
      </c>
      <c r="G4">
        <v>-112.82</v>
      </c>
      <c r="H4">
        <v>-7</v>
      </c>
      <c r="I4">
        <v>574</v>
      </c>
      <c r="J4" t="str">
        <f>HYPERLINK("https://climate.onebuilding.org/WMO_Region_4_North_and_Central_America/CAN_Canada/AB_Alberta/CAN_AB_Atmore.AgDM.712870_CWEC2020.zip")</f>
        <v>https://climate.onebuilding.org/WMO_Region_4_North_and_Central_America/CAN_Canada/AB_Alberta/CAN_AB_Atmore.AgDM.712870_CWEC2020.zip</v>
      </c>
    </row>
    <row r="5" spans="1:10" x14ac:dyDescent="0.25">
      <c r="A5" t="s">
        <v>10</v>
      </c>
      <c r="B5" t="s">
        <v>11</v>
      </c>
      <c r="C5" t="s">
        <v>16</v>
      </c>
      <c r="D5">
        <v>711220</v>
      </c>
      <c r="E5" t="s">
        <v>13</v>
      </c>
      <c r="F5">
        <v>51.19</v>
      </c>
      <c r="G5">
        <v>-115.55</v>
      </c>
      <c r="H5">
        <v>-7</v>
      </c>
      <c r="I5">
        <v>1396.9</v>
      </c>
      <c r="J5" t="str">
        <f>HYPERLINK("https://climate.onebuilding.org/WMO_Region_4_North_and_Central_America/CAN_Canada/AB_Alberta/CAN_AB_Banff.CS.711220_CWEC2020.zip")</f>
        <v>https://climate.onebuilding.org/WMO_Region_4_North_and_Central_America/CAN_Canada/AB_Alberta/CAN_AB_Banff.CS.711220_CWEC2020.zip</v>
      </c>
    </row>
    <row r="6" spans="1:10" x14ac:dyDescent="0.25">
      <c r="A6" t="s">
        <v>10</v>
      </c>
      <c r="B6" t="s">
        <v>11</v>
      </c>
      <c r="C6" t="s">
        <v>17</v>
      </c>
      <c r="D6">
        <v>713460</v>
      </c>
      <c r="E6" t="s">
        <v>13</v>
      </c>
      <c r="F6">
        <v>49.8</v>
      </c>
      <c r="G6">
        <v>-112.3</v>
      </c>
      <c r="H6">
        <v>-7</v>
      </c>
      <c r="I6">
        <v>824.2</v>
      </c>
      <c r="J6" t="str">
        <f>HYPERLINK("https://climate.onebuilding.org/WMO_Region_4_North_and_Central_America/CAN_Canada/AB_Alberta/CAN_AB_Barnwell.AgDM.713460_CWEC2020.zip")</f>
        <v>https://climate.onebuilding.org/WMO_Region_4_North_and_Central_America/CAN_Canada/AB_Alberta/CAN_AB_Barnwell.AgDM.713460_CWEC2020.zip</v>
      </c>
    </row>
    <row r="7" spans="1:10" x14ac:dyDescent="0.25">
      <c r="A7" t="s">
        <v>10</v>
      </c>
      <c r="B7" t="s">
        <v>11</v>
      </c>
      <c r="C7" t="s">
        <v>18</v>
      </c>
      <c r="D7">
        <v>710610</v>
      </c>
      <c r="E7" t="s">
        <v>13</v>
      </c>
      <c r="F7">
        <v>54.09</v>
      </c>
      <c r="G7">
        <v>-114.45</v>
      </c>
      <c r="H7">
        <v>-7</v>
      </c>
      <c r="I7">
        <v>648</v>
      </c>
      <c r="J7" t="str">
        <f>HYPERLINK("https://climate.onebuilding.org/WMO_Region_4_North_and_Central_America/CAN_Canada/AB_Alberta/CAN_AB_Barrhead.CS.710610_CWEC2020.zip")</f>
        <v>https://climate.onebuilding.org/WMO_Region_4_North_and_Central_America/CAN_Canada/AB_Alberta/CAN_AB_Barrhead.CS.710610_CWEC2020.zip</v>
      </c>
    </row>
    <row r="8" spans="1:10" x14ac:dyDescent="0.25">
      <c r="A8" t="s">
        <v>10</v>
      </c>
      <c r="B8" t="s">
        <v>11</v>
      </c>
      <c r="C8" t="s">
        <v>19</v>
      </c>
      <c r="D8">
        <v>712300</v>
      </c>
      <c r="E8" t="s">
        <v>13</v>
      </c>
      <c r="F8">
        <v>55.2</v>
      </c>
      <c r="G8">
        <v>-119.4</v>
      </c>
      <c r="H8">
        <v>-7</v>
      </c>
      <c r="I8">
        <v>745</v>
      </c>
      <c r="J8" t="str">
        <f>HYPERLINK("https://climate.onebuilding.org/WMO_Region_4_North_and_Central_America/CAN_Canada/AB_Alberta/CAN_AB_Beaverlodge.RCS.712300_CWEC2020.zip")</f>
        <v>https://climate.onebuilding.org/WMO_Region_4_North_and_Central_America/CAN_Canada/AB_Alberta/CAN_AB_Beaverlodge.RCS.712300_CWEC2020.zip</v>
      </c>
    </row>
    <row r="9" spans="1:10" x14ac:dyDescent="0.25">
      <c r="A9" t="s">
        <v>10</v>
      </c>
      <c r="B9" t="s">
        <v>11</v>
      </c>
      <c r="C9" t="s">
        <v>20</v>
      </c>
      <c r="D9">
        <v>715170</v>
      </c>
      <c r="E9" t="s">
        <v>13</v>
      </c>
      <c r="F9">
        <v>49.57</v>
      </c>
      <c r="G9">
        <v>-113.05</v>
      </c>
      <c r="H9">
        <v>-7</v>
      </c>
      <c r="I9">
        <v>980</v>
      </c>
      <c r="J9" t="str">
        <f>HYPERLINK("https://climate.onebuilding.org/WMO_Region_4_North_and_Central_America/CAN_Canada/AB_Alberta/CAN_AB_Blood.Tribe.AgDM.715170_CWEC2020.zip")</f>
        <v>https://climate.onebuilding.org/WMO_Region_4_North_and_Central_America/CAN_Canada/AB_Alberta/CAN_AB_Blood.Tribe.AgDM.715170_CWEC2020.zip</v>
      </c>
    </row>
    <row r="10" spans="1:10" x14ac:dyDescent="0.25">
      <c r="A10" t="s">
        <v>10</v>
      </c>
      <c r="B10" t="s">
        <v>11</v>
      </c>
      <c r="C10" t="s">
        <v>21</v>
      </c>
      <c r="D10">
        <v>712140</v>
      </c>
      <c r="E10" t="s">
        <v>13</v>
      </c>
      <c r="F10">
        <v>52.12</v>
      </c>
      <c r="G10">
        <v>-110.1</v>
      </c>
      <c r="H10">
        <v>-7</v>
      </c>
      <c r="I10">
        <v>687</v>
      </c>
      <c r="J10" t="str">
        <f>HYPERLINK("https://climate.onebuilding.org/WMO_Region_4_North_and_Central_America/CAN_Canada/AB_Alberta/CAN_AB_Bodo.AgDM.712140_CWEC2020.zip")</f>
        <v>https://climate.onebuilding.org/WMO_Region_4_North_and_Central_America/CAN_Canada/AB_Alberta/CAN_AB_Bodo.AgDM.712140_CWEC2020.zip</v>
      </c>
    </row>
    <row r="11" spans="1:10" x14ac:dyDescent="0.25">
      <c r="A11" t="s">
        <v>10</v>
      </c>
      <c r="B11" t="s">
        <v>11</v>
      </c>
      <c r="C11" t="s">
        <v>22</v>
      </c>
      <c r="D11">
        <v>715190</v>
      </c>
      <c r="E11" t="s">
        <v>13</v>
      </c>
      <c r="F11">
        <v>49.87</v>
      </c>
      <c r="G11">
        <v>-111.38</v>
      </c>
      <c r="H11">
        <v>-7</v>
      </c>
      <c r="I11">
        <v>799</v>
      </c>
      <c r="J11" t="str">
        <f>HYPERLINK("https://climate.onebuilding.org/WMO_Region_4_North_and_Central_America/CAN_Canada/AB_Alberta/CAN_AB_Bow.Island.Irrigation.AgDM.715190_CWEC2020.zip")</f>
        <v>https://climate.onebuilding.org/WMO_Region_4_North_and_Central_America/CAN_Canada/AB_Alberta/CAN_AB_Bow.Island.Irrigation.AgDM.715190_CWEC2020.zip</v>
      </c>
    </row>
    <row r="12" spans="1:10" x14ac:dyDescent="0.25">
      <c r="A12" t="s">
        <v>10</v>
      </c>
      <c r="B12" t="s">
        <v>11</v>
      </c>
      <c r="C12" t="s">
        <v>23</v>
      </c>
      <c r="D12">
        <v>712310</v>
      </c>
      <c r="E12" t="s">
        <v>13</v>
      </c>
      <c r="F12">
        <v>49.73</v>
      </c>
      <c r="G12">
        <v>-111.45</v>
      </c>
      <c r="H12">
        <v>-7</v>
      </c>
      <c r="I12">
        <v>816.6</v>
      </c>
      <c r="J12" t="str">
        <f>HYPERLINK("https://climate.onebuilding.org/WMO_Region_4_North_and_Central_America/CAN_Canada/AB_Alberta/CAN_AB_Bow.Island.712310_CWEC2020.zip")</f>
        <v>https://climate.onebuilding.org/WMO_Region_4_North_and_Central_America/CAN_Canada/AB_Alberta/CAN_AB_Bow.Island.712310_CWEC2020.zip</v>
      </c>
    </row>
    <row r="13" spans="1:10" x14ac:dyDescent="0.25">
      <c r="A13" t="s">
        <v>10</v>
      </c>
      <c r="B13" t="s">
        <v>11</v>
      </c>
      <c r="C13" t="s">
        <v>24</v>
      </c>
      <c r="D13">
        <v>712320</v>
      </c>
      <c r="E13" t="s">
        <v>13</v>
      </c>
      <c r="F13">
        <v>51.08</v>
      </c>
      <c r="G13">
        <v>-115.07</v>
      </c>
      <c r="H13">
        <v>-7</v>
      </c>
      <c r="I13">
        <v>1297.5</v>
      </c>
      <c r="J13" t="str">
        <f>HYPERLINK("https://climate.onebuilding.org/WMO_Region_4_North_and_Central_America/CAN_Canada/AB_Alberta/CAN_AB_Bow.Valley.712320_CWEC2020.zip")</f>
        <v>https://climate.onebuilding.org/WMO_Region_4_North_and_Central_America/CAN_Canada/AB_Alberta/CAN_AB_Bow.Valley.712320_CWEC2020.zip</v>
      </c>
    </row>
    <row r="14" spans="1:10" x14ac:dyDescent="0.25">
      <c r="A14" t="s">
        <v>10</v>
      </c>
      <c r="B14" t="s">
        <v>11</v>
      </c>
      <c r="C14" t="s">
        <v>25</v>
      </c>
      <c r="D14">
        <v>712330</v>
      </c>
      <c r="E14" t="s">
        <v>13</v>
      </c>
      <c r="F14">
        <v>53.09</v>
      </c>
      <c r="G14">
        <v>-114.44</v>
      </c>
      <c r="H14">
        <v>-7</v>
      </c>
      <c r="I14">
        <v>851.5</v>
      </c>
      <c r="J14" t="str">
        <f>HYPERLINK("https://climate.onebuilding.org/WMO_Region_4_North_and_Central_America/CAN_Canada/AB_Alberta/CAN_AB_Breton.Plots.712330_CWEC2020.zip")</f>
        <v>https://climate.onebuilding.org/WMO_Region_4_North_and_Central_America/CAN_Canada/AB_Alberta/CAN_AB_Breton.Plots.712330_CWEC2020.zip</v>
      </c>
    </row>
    <row r="15" spans="1:10" x14ac:dyDescent="0.25">
      <c r="A15" t="s">
        <v>10</v>
      </c>
      <c r="B15" t="s">
        <v>11</v>
      </c>
      <c r="C15" t="s">
        <v>26</v>
      </c>
      <c r="D15">
        <v>713410</v>
      </c>
      <c r="E15" t="s">
        <v>13</v>
      </c>
      <c r="F15">
        <v>49.62</v>
      </c>
      <c r="G15">
        <v>-113.82</v>
      </c>
      <c r="H15">
        <v>-7</v>
      </c>
      <c r="I15">
        <v>1072.7</v>
      </c>
      <c r="J15" t="str">
        <f>HYPERLINK("https://climate.onebuilding.org/WMO_Region_4_North_and_Central_America/CAN_Canada/AB_Alberta/CAN_AB_Brocket.AgDM.713410_CWEC2020.zip")</f>
        <v>https://climate.onebuilding.org/WMO_Region_4_North_and_Central_America/CAN_Canada/AB_Alberta/CAN_AB_Brocket.AgDM.713410_CWEC2020.zip</v>
      </c>
    </row>
    <row r="16" spans="1:10" x14ac:dyDescent="0.25">
      <c r="A16" t="s">
        <v>10</v>
      </c>
      <c r="B16" t="s">
        <v>11</v>
      </c>
      <c r="C16" t="s">
        <v>27</v>
      </c>
      <c r="D16">
        <v>714570</v>
      </c>
      <c r="E16" t="s">
        <v>13</v>
      </c>
      <c r="F16">
        <v>50.56</v>
      </c>
      <c r="G16">
        <v>-111.85</v>
      </c>
      <c r="H16">
        <v>-7</v>
      </c>
      <c r="I16">
        <v>747</v>
      </c>
      <c r="J16" t="str">
        <f>HYPERLINK("https://climate.onebuilding.org/WMO_Region_4_North_and_Central_America/CAN_Canada/AB_Alberta/CAN_AB_Brooks.714570_CWEC2020.zip")</f>
        <v>https://climate.onebuilding.org/WMO_Region_4_North_and_Central_America/CAN_Canada/AB_Alberta/CAN_AB_Brooks.714570_CWEC2020.zip</v>
      </c>
    </row>
    <row r="17" spans="1:10" x14ac:dyDescent="0.25">
      <c r="A17" t="s">
        <v>10</v>
      </c>
      <c r="B17" t="s">
        <v>11</v>
      </c>
      <c r="C17" t="s">
        <v>28</v>
      </c>
      <c r="D17">
        <v>718770</v>
      </c>
      <c r="E17" t="s">
        <v>13</v>
      </c>
      <c r="F17">
        <v>51.11</v>
      </c>
      <c r="G17">
        <v>-114.02</v>
      </c>
      <c r="H17">
        <v>-7</v>
      </c>
      <c r="I17">
        <v>1084.0999999999999</v>
      </c>
      <c r="J17" t="str">
        <f>HYPERLINK("https://climate.onebuilding.org/WMO_Region_4_North_and_Central_America/CAN_Canada/AB_Alberta/CAN_AB_Calgary.Intl.AP.718770_CWEC2020.zip")</f>
        <v>https://climate.onebuilding.org/WMO_Region_4_North_and_Central_America/CAN_Canada/AB_Alberta/CAN_AB_Calgary.Intl.AP.718770_CWEC2020.zip</v>
      </c>
    </row>
    <row r="18" spans="1:10" x14ac:dyDescent="0.25">
      <c r="A18" t="s">
        <v>10</v>
      </c>
      <c r="B18" t="s">
        <v>11</v>
      </c>
      <c r="C18" t="s">
        <v>29</v>
      </c>
      <c r="D18">
        <v>712540</v>
      </c>
      <c r="E18" t="s">
        <v>13</v>
      </c>
      <c r="F18">
        <v>53.03</v>
      </c>
      <c r="G18">
        <v>-112.81</v>
      </c>
      <c r="H18">
        <v>-7</v>
      </c>
      <c r="I18">
        <v>739</v>
      </c>
      <c r="J18" t="str">
        <f>HYPERLINK("https://climate.onebuilding.org/WMO_Region_4_North_and_Central_America/CAN_Canada/AB_Alberta/CAN_AB_Camrose.712540_CWEC2020.zip")</f>
        <v>https://climate.onebuilding.org/WMO_Region_4_North_and_Central_America/CAN_Canada/AB_Alberta/CAN_AB_Camrose.712540_CWEC2020.zip</v>
      </c>
    </row>
    <row r="19" spans="1:10" x14ac:dyDescent="0.25">
      <c r="A19" t="s">
        <v>10</v>
      </c>
      <c r="B19" t="s">
        <v>11</v>
      </c>
      <c r="C19" t="s">
        <v>30</v>
      </c>
      <c r="D19">
        <v>711530</v>
      </c>
      <c r="E19" t="s">
        <v>13</v>
      </c>
      <c r="F19">
        <v>49.2</v>
      </c>
      <c r="G19">
        <v>-113.29</v>
      </c>
      <c r="H19">
        <v>-7</v>
      </c>
      <c r="I19">
        <v>1136</v>
      </c>
      <c r="J19" t="str">
        <f>HYPERLINK("https://climate.onebuilding.org/WMO_Region_4_North_and_Central_America/CAN_Canada/AB_Alberta/CAN_AB_Cardston.711530_CWEC2020.zip")</f>
        <v>https://climate.onebuilding.org/WMO_Region_4_North_and_Central_America/CAN_Canada/AB_Alberta/CAN_AB_Cardston.711530_CWEC2020.zip</v>
      </c>
    </row>
    <row r="20" spans="1:10" x14ac:dyDescent="0.25">
      <c r="A20" t="s">
        <v>10</v>
      </c>
      <c r="B20" t="s">
        <v>11</v>
      </c>
      <c r="C20" t="s">
        <v>31</v>
      </c>
      <c r="D20">
        <v>712170</v>
      </c>
      <c r="E20" t="s">
        <v>13</v>
      </c>
      <c r="F20">
        <v>50.28</v>
      </c>
      <c r="G20">
        <v>-113.35</v>
      </c>
      <c r="H20">
        <v>-7</v>
      </c>
      <c r="I20">
        <v>1006</v>
      </c>
      <c r="J20" t="str">
        <f>HYPERLINK("https://climate.onebuilding.org/WMO_Region_4_North_and_Central_America/CAN_Canada/AB_Alberta/CAN_AB_Champion.AgDM.712170_CWEC2020.zip")</f>
        <v>https://climate.onebuilding.org/WMO_Region_4_North_and_Central_America/CAN_Canada/AB_Alberta/CAN_AB_Champion.AgDM.712170_CWEC2020.zip</v>
      </c>
    </row>
    <row r="21" spans="1:10" x14ac:dyDescent="0.25">
      <c r="A21" t="s">
        <v>10</v>
      </c>
      <c r="B21" t="s">
        <v>11</v>
      </c>
      <c r="C21" t="s">
        <v>32</v>
      </c>
      <c r="D21">
        <v>712340</v>
      </c>
      <c r="E21" t="s">
        <v>13</v>
      </c>
      <c r="F21">
        <v>50</v>
      </c>
      <c r="G21">
        <v>-113.64</v>
      </c>
      <c r="H21">
        <v>-7</v>
      </c>
      <c r="I21">
        <v>1009</v>
      </c>
      <c r="J21" t="str">
        <f>HYPERLINK("https://climate.onebuilding.org/WMO_Region_4_North_and_Central_America/CAN_Canada/AB_Alberta/CAN_AB_Claresholm.712340_CWEC2020.zip")</f>
        <v>https://climate.onebuilding.org/WMO_Region_4_North_and_Central_America/CAN_Canada/AB_Alberta/CAN_AB_Claresholm.712340_CWEC2020.zip</v>
      </c>
    </row>
    <row r="22" spans="1:10" x14ac:dyDescent="0.25">
      <c r="A22" t="s">
        <v>10</v>
      </c>
      <c r="B22" t="s">
        <v>11</v>
      </c>
      <c r="C22" t="s">
        <v>33</v>
      </c>
      <c r="D22">
        <v>712210</v>
      </c>
      <c r="E22" t="s">
        <v>13</v>
      </c>
      <c r="F22">
        <v>56.31</v>
      </c>
      <c r="G22">
        <v>-119.74</v>
      </c>
      <c r="H22">
        <v>-7</v>
      </c>
      <c r="I22">
        <v>630</v>
      </c>
      <c r="J22" t="str">
        <f>HYPERLINK("https://climate.onebuilding.org/WMO_Region_4_North_and_Central_America/CAN_Canada/AB_Alberta/CAN_AB_Cleardale.AgDM.712210_CWEC2020.zip")</f>
        <v>https://climate.onebuilding.org/WMO_Region_4_North_and_Central_America/CAN_Canada/AB_Alberta/CAN_AB_Cleardale.AgDM.712210_CWEC2020.zip</v>
      </c>
    </row>
    <row r="23" spans="1:10" x14ac:dyDescent="0.25">
      <c r="A23" t="s">
        <v>10</v>
      </c>
      <c r="B23" t="s">
        <v>11</v>
      </c>
      <c r="C23" t="s">
        <v>34</v>
      </c>
      <c r="D23">
        <v>711200</v>
      </c>
      <c r="E23" t="s">
        <v>13</v>
      </c>
      <c r="F23">
        <v>54.42</v>
      </c>
      <c r="G23">
        <v>-110.23</v>
      </c>
      <c r="H23">
        <v>-7</v>
      </c>
      <c r="I23">
        <v>541</v>
      </c>
      <c r="J23" t="str">
        <f>HYPERLINK("https://climate.onebuilding.org/WMO_Region_4_North_and_Central_America/CAN_Canada/AB_Alberta/CAN_AB_Cold.Lake.AP.711200_CWEC2020.zip")</f>
        <v>https://climate.onebuilding.org/WMO_Region_4_North_and_Central_America/CAN_Canada/AB_Alberta/CAN_AB_Cold.Lake.AP.711200_CWEC2020.zip</v>
      </c>
    </row>
    <row r="24" spans="1:10" x14ac:dyDescent="0.25">
      <c r="A24" t="s">
        <v>10</v>
      </c>
      <c r="B24" t="s">
        <v>11</v>
      </c>
      <c r="C24" t="s">
        <v>35</v>
      </c>
      <c r="D24">
        <v>712230</v>
      </c>
      <c r="E24" t="s">
        <v>13</v>
      </c>
      <c r="F24">
        <v>51.94</v>
      </c>
      <c r="G24">
        <v>-110.71</v>
      </c>
      <c r="H24">
        <v>-7</v>
      </c>
      <c r="I24">
        <v>772</v>
      </c>
      <c r="J24" t="str">
        <f>HYPERLINK("https://climate.onebuilding.org/WMO_Region_4_North_and_Central_America/CAN_Canada/AB_Alberta/CAN_AB_Consort.AgDM.712230_CWEC2020.zip")</f>
        <v>https://climate.onebuilding.org/WMO_Region_4_North_and_Central_America/CAN_Canada/AB_Alberta/CAN_AB_Consort.AgDM.712230_CWEC2020.zip</v>
      </c>
    </row>
    <row r="25" spans="1:10" x14ac:dyDescent="0.25">
      <c r="A25" t="s">
        <v>10</v>
      </c>
      <c r="B25" t="s">
        <v>11</v>
      </c>
      <c r="C25" t="s">
        <v>36</v>
      </c>
      <c r="D25">
        <v>712350</v>
      </c>
      <c r="E25" t="s">
        <v>13</v>
      </c>
      <c r="F25">
        <v>51.08</v>
      </c>
      <c r="G25">
        <v>-114.22</v>
      </c>
      <c r="H25">
        <v>-7</v>
      </c>
      <c r="I25">
        <v>1235</v>
      </c>
      <c r="J25" t="str">
        <f>HYPERLINK("https://climate.onebuilding.org/WMO_Region_4_North_and_Central_America/CAN_Canada/AB_Alberta/CAN_AB_Cop.Upper.712350_CWEC2020.zip")</f>
        <v>https://climate.onebuilding.org/WMO_Region_4_North_and_Central_America/CAN_Canada/AB_Alberta/CAN_AB_Cop.Upper.712350_CWEC2020.zip</v>
      </c>
    </row>
    <row r="26" spans="1:10" x14ac:dyDescent="0.25">
      <c r="A26" t="s">
        <v>10</v>
      </c>
      <c r="B26" t="s">
        <v>11</v>
      </c>
      <c r="C26" t="s">
        <v>37</v>
      </c>
      <c r="D26">
        <v>713180</v>
      </c>
      <c r="E26" t="s">
        <v>13</v>
      </c>
      <c r="F26">
        <v>52.07</v>
      </c>
      <c r="G26">
        <v>-111.45</v>
      </c>
      <c r="H26">
        <v>-7</v>
      </c>
      <c r="I26">
        <v>791.1</v>
      </c>
      <c r="J26" t="str">
        <f>HYPERLINK("https://climate.onebuilding.org/WMO_Region_4_North_and_Central_America/CAN_Canada/AB_Alberta/CAN_AB_Coronation.Climate.713180_CWEC2020.zip")</f>
        <v>https://climate.onebuilding.org/WMO_Region_4_North_and_Central_America/CAN_Canada/AB_Alberta/CAN_AB_Coronation.Climate.713180_CWEC2020.zip</v>
      </c>
    </row>
    <row r="27" spans="1:10" x14ac:dyDescent="0.25">
      <c r="A27" t="s">
        <v>10</v>
      </c>
      <c r="B27" t="s">
        <v>11</v>
      </c>
      <c r="C27" t="s">
        <v>38</v>
      </c>
      <c r="D27">
        <v>712360</v>
      </c>
      <c r="E27" t="s">
        <v>13</v>
      </c>
      <c r="F27">
        <v>49.63</v>
      </c>
      <c r="G27">
        <v>-114.48</v>
      </c>
      <c r="H27">
        <v>-7</v>
      </c>
      <c r="I27">
        <v>1303</v>
      </c>
      <c r="J27" t="str">
        <f>HYPERLINK("https://climate.onebuilding.org/WMO_Region_4_North_and_Central_America/CAN_Canada/AB_Alberta/CAN_AB_Crowsnest.712360_CWEC2020.zip")</f>
        <v>https://climate.onebuilding.org/WMO_Region_4_North_and_Central_America/CAN_Canada/AB_Alberta/CAN_AB_Crowsnest.712360_CWEC2020.zip</v>
      </c>
    </row>
    <row r="28" spans="1:10" x14ac:dyDescent="0.25">
      <c r="A28" t="s">
        <v>10</v>
      </c>
      <c r="B28" t="s">
        <v>11</v>
      </c>
      <c r="C28" t="s">
        <v>39</v>
      </c>
      <c r="D28">
        <v>713400</v>
      </c>
      <c r="E28" t="s">
        <v>13</v>
      </c>
      <c r="F28">
        <v>54.32</v>
      </c>
      <c r="G28">
        <v>-113.95</v>
      </c>
      <c r="H28">
        <v>-7</v>
      </c>
      <c r="I28">
        <v>614.20000000000005</v>
      </c>
      <c r="J28" t="str">
        <f>HYPERLINK("https://climate.onebuilding.org/WMO_Region_4_North_and_Central_America/CAN_Canada/AB_Alberta/CAN_AB_Dapp.AgDM.713400_CWEC2020.zip")</f>
        <v>https://climate.onebuilding.org/WMO_Region_4_North_and_Central_America/CAN_Canada/AB_Alberta/CAN_AB_Dapp.AgDM.713400_CWEC2020.zip</v>
      </c>
    </row>
    <row r="29" spans="1:10" x14ac:dyDescent="0.25">
      <c r="A29" t="s">
        <v>10</v>
      </c>
      <c r="B29" t="s">
        <v>11</v>
      </c>
      <c r="C29" t="s">
        <v>40</v>
      </c>
      <c r="D29">
        <v>712240</v>
      </c>
      <c r="E29" t="s">
        <v>13</v>
      </c>
      <c r="F29">
        <v>49.05</v>
      </c>
      <c r="G29">
        <v>-112.82</v>
      </c>
      <c r="H29">
        <v>-7</v>
      </c>
      <c r="I29">
        <v>1310</v>
      </c>
      <c r="J29" t="str">
        <f>HYPERLINK("https://climate.onebuilding.org/WMO_Region_4_North_and_Central_America/CAN_Canada/AB_Alberta/CAN_AB_Del.Bonita.AgDM.712240_CWEC2020.zip")</f>
        <v>https://climate.onebuilding.org/WMO_Region_4_North_and_Central_America/CAN_Canada/AB_Alberta/CAN_AB_Del.Bonita.AgDM.712240_CWEC2020.zip</v>
      </c>
    </row>
    <row r="30" spans="1:10" x14ac:dyDescent="0.25">
      <c r="A30" t="s">
        <v>10</v>
      </c>
      <c r="B30" t="s">
        <v>11</v>
      </c>
      <c r="C30" t="s">
        <v>41</v>
      </c>
      <c r="D30">
        <v>712370</v>
      </c>
      <c r="E30" t="s">
        <v>13</v>
      </c>
      <c r="F30">
        <v>51.45</v>
      </c>
      <c r="G30">
        <v>-112.68</v>
      </c>
      <c r="H30">
        <v>-7</v>
      </c>
      <c r="I30">
        <v>678.2</v>
      </c>
      <c r="J30" t="str">
        <f>HYPERLINK("https://climate.onebuilding.org/WMO_Region_4_North_and_Central_America/CAN_Canada/AB_Alberta/CAN_AB_Drumheller.East.712370_CWEC2020.zip")</f>
        <v>https://climate.onebuilding.org/WMO_Region_4_North_and_Central_America/CAN_Canada/AB_Alberta/CAN_AB_Drumheller.East.712370_CWEC2020.zip</v>
      </c>
    </row>
    <row r="31" spans="1:10" x14ac:dyDescent="0.25">
      <c r="A31" t="s">
        <v>10</v>
      </c>
      <c r="B31" t="s">
        <v>11</v>
      </c>
      <c r="C31" t="s">
        <v>42</v>
      </c>
      <c r="D31">
        <v>718790</v>
      </c>
      <c r="E31" t="s">
        <v>13</v>
      </c>
      <c r="F31">
        <v>53.57</v>
      </c>
      <c r="G31">
        <v>-113.52</v>
      </c>
      <c r="H31">
        <v>-7</v>
      </c>
      <c r="I31">
        <v>671.4</v>
      </c>
      <c r="J31" t="str">
        <f>HYPERLINK("https://climate.onebuilding.org/WMO_Region_4_North_and_Central_America/CAN_Canada/AB_Alberta/CAN_AB_Edmonton.City.Centre.AWOS.718790_CWEC2020.zip")</f>
        <v>https://climate.onebuilding.org/WMO_Region_4_North_and_Central_America/CAN_Canada/AB_Alberta/CAN_AB_Edmonton.City.Centre.AWOS.718790_CWEC2020.zip</v>
      </c>
    </row>
    <row r="32" spans="1:10" x14ac:dyDescent="0.25">
      <c r="A32" t="s">
        <v>10</v>
      </c>
      <c r="B32" t="s">
        <v>11</v>
      </c>
      <c r="C32" t="s">
        <v>43</v>
      </c>
      <c r="D32">
        <v>711230</v>
      </c>
      <c r="E32" t="s">
        <v>13</v>
      </c>
      <c r="F32">
        <v>53.31</v>
      </c>
      <c r="G32">
        <v>-113.58</v>
      </c>
      <c r="H32">
        <v>-7</v>
      </c>
      <c r="I32">
        <v>723.3</v>
      </c>
      <c r="J32" t="str">
        <f>HYPERLINK("https://climate.onebuilding.org/WMO_Region_4_North_and_Central_America/CAN_Canada/AB_Alberta/CAN_AB_Edmonton.Intl.AP.711230_CWEC2020.zip")</f>
        <v>https://climate.onebuilding.org/WMO_Region_4_North_and_Central_America/CAN_Canada/AB_Alberta/CAN_AB_Edmonton.Intl.AP.711230_CWEC2020.zip</v>
      </c>
    </row>
    <row r="33" spans="1:10" x14ac:dyDescent="0.25">
      <c r="A33" t="s">
        <v>10</v>
      </c>
      <c r="B33" t="s">
        <v>11</v>
      </c>
      <c r="C33" t="s">
        <v>44</v>
      </c>
      <c r="D33">
        <v>711270</v>
      </c>
      <c r="E33" t="s">
        <v>13</v>
      </c>
      <c r="F33">
        <v>53.55</v>
      </c>
      <c r="G33">
        <v>-114.11</v>
      </c>
      <c r="H33">
        <v>-7</v>
      </c>
      <c r="I33">
        <v>766.3</v>
      </c>
      <c r="J33" t="str">
        <f>HYPERLINK("https://climate.onebuilding.org/WMO_Region_4_North_and_Central_America/CAN_Canada/AB_Alberta/CAN_AB_Edmonton.Stony.Plain.CS.711270_CWEC2020.zip")</f>
        <v>https://climate.onebuilding.org/WMO_Region_4_North_and_Central_America/CAN_Canada/AB_Alberta/CAN_AB_Edmonton.Stony.Plain.CS.711270_CWEC2020.zip</v>
      </c>
    </row>
    <row r="34" spans="1:10" x14ac:dyDescent="0.25">
      <c r="A34" t="s">
        <v>10</v>
      </c>
      <c r="B34" t="s">
        <v>11</v>
      </c>
      <c r="C34" t="s">
        <v>45</v>
      </c>
      <c r="D34">
        <v>711560</v>
      </c>
      <c r="E34" t="s">
        <v>13</v>
      </c>
      <c r="F34">
        <v>53.58</v>
      </c>
      <c r="G34">
        <v>-116.45</v>
      </c>
      <c r="H34">
        <v>-7</v>
      </c>
      <c r="I34">
        <v>927</v>
      </c>
      <c r="J34" t="str">
        <f>HYPERLINK("https://climate.onebuilding.org/WMO_Region_4_North_and_Central_America/CAN_Canada/AB_Alberta/CAN_AB_Edson.Climate.711560_CWEC2020.zip")</f>
        <v>https://climate.onebuilding.org/WMO_Region_4_North_and_Central_America/CAN_Canada/AB_Alberta/CAN_AB_Edson.Climate.711560_CWEC2020.zip</v>
      </c>
    </row>
    <row r="35" spans="1:10" x14ac:dyDescent="0.25">
      <c r="A35" t="s">
        <v>10</v>
      </c>
      <c r="B35" t="s">
        <v>11</v>
      </c>
      <c r="C35" t="s">
        <v>46</v>
      </c>
      <c r="D35">
        <v>712380</v>
      </c>
      <c r="E35" t="s">
        <v>13</v>
      </c>
      <c r="F35">
        <v>53.68</v>
      </c>
      <c r="G35">
        <v>-112.87</v>
      </c>
      <c r="H35">
        <v>-7</v>
      </c>
      <c r="I35">
        <v>716.2</v>
      </c>
      <c r="J35" t="str">
        <f>HYPERLINK("https://climate.onebuilding.org/WMO_Region_4_North_and_Central_America/CAN_Canada/AB_Alberta/CAN_AB_Elk.Island.Nat.Park.712380_CWEC2020.zip")</f>
        <v>https://climate.onebuilding.org/WMO_Region_4_North_and_Central_America/CAN_Canada/AB_Alberta/CAN_AB_Elk.Island.Nat.Park.712380_CWEC2020.zip</v>
      </c>
    </row>
    <row r="36" spans="1:10" x14ac:dyDescent="0.25">
      <c r="A36" t="s">
        <v>10</v>
      </c>
      <c r="B36" t="s">
        <v>11</v>
      </c>
      <c r="C36" t="s">
        <v>47</v>
      </c>
      <c r="D36">
        <v>715180</v>
      </c>
      <c r="E36" t="s">
        <v>13</v>
      </c>
      <c r="F36">
        <v>50.18</v>
      </c>
      <c r="G36">
        <v>-112.43</v>
      </c>
      <c r="H36">
        <v>-7</v>
      </c>
      <c r="I36">
        <v>801</v>
      </c>
      <c r="J36" t="str">
        <f>HYPERLINK("https://climate.onebuilding.org/WMO_Region_4_North_and_Central_America/CAN_Canada/AB_Alberta/CAN_AB_Enchant.AgDM.715180_CWEC2020.zip")</f>
        <v>https://climate.onebuilding.org/WMO_Region_4_North_and_Central_America/CAN_Canada/AB_Alberta/CAN_AB_Enchant.AgDM.715180_CWEC2020.zip</v>
      </c>
    </row>
    <row r="37" spans="1:10" x14ac:dyDescent="0.25">
      <c r="A37" t="s">
        <v>10</v>
      </c>
      <c r="B37" t="s">
        <v>11</v>
      </c>
      <c r="C37" t="s">
        <v>48</v>
      </c>
      <c r="D37">
        <v>712400</v>
      </c>
      <c r="E37" t="s">
        <v>13</v>
      </c>
      <c r="F37">
        <v>51.67</v>
      </c>
      <c r="G37">
        <v>-110.21</v>
      </c>
      <c r="H37">
        <v>-7</v>
      </c>
      <c r="I37">
        <v>707</v>
      </c>
      <c r="J37" t="str">
        <f>HYPERLINK("https://climate.onebuilding.org/WMO_Region_4_North_and_Central_America/CAN_Canada/AB_Alberta/CAN_AB_Esther.712400_CWEC2020.zip")</f>
        <v>https://climate.onebuilding.org/WMO_Region_4_North_and_Central_America/CAN_Canada/AB_Alberta/CAN_AB_Esther.712400_CWEC2020.zip</v>
      </c>
    </row>
    <row r="38" spans="1:10" x14ac:dyDescent="0.25">
      <c r="A38" t="s">
        <v>10</v>
      </c>
      <c r="B38" t="s">
        <v>11</v>
      </c>
      <c r="C38" t="s">
        <v>49</v>
      </c>
      <c r="D38">
        <v>713470</v>
      </c>
      <c r="E38" t="s">
        <v>13</v>
      </c>
      <c r="F38">
        <v>56.08</v>
      </c>
      <c r="G38">
        <v>-118.44</v>
      </c>
      <c r="H38">
        <v>-7</v>
      </c>
      <c r="I38">
        <v>654.6</v>
      </c>
      <c r="J38" t="str">
        <f>HYPERLINK("https://climate.onebuilding.org/WMO_Region_4_North_and_Central_America/CAN_Canada/AB_Alberta/CAN_AB_Fairview.AgDM.713470_CWEC2020.zip")</f>
        <v>https://climate.onebuilding.org/WMO_Region_4_North_and_Central_America/CAN_Canada/AB_Alberta/CAN_AB_Fairview.AgDM.713470_CWEC2020.zip</v>
      </c>
    </row>
    <row r="39" spans="1:10" x14ac:dyDescent="0.25">
      <c r="A39" t="s">
        <v>10</v>
      </c>
      <c r="B39" t="s">
        <v>11</v>
      </c>
      <c r="C39" t="s">
        <v>50</v>
      </c>
      <c r="D39">
        <v>715350</v>
      </c>
      <c r="E39" t="s">
        <v>13</v>
      </c>
      <c r="F39">
        <v>49.8</v>
      </c>
      <c r="G39">
        <v>-112.03</v>
      </c>
      <c r="H39">
        <v>-7</v>
      </c>
      <c r="I39">
        <v>833</v>
      </c>
      <c r="J39" t="str">
        <f>HYPERLINK("https://climate.onebuilding.org/WMO_Region_4_North_and_Central_America/CAN_Canada/AB_Alberta/CAN_AB_Fincastle.AgDM.715350_CWEC2020.zip")</f>
        <v>https://climate.onebuilding.org/WMO_Region_4_North_and_Central_America/CAN_Canada/AB_Alberta/CAN_AB_Fincastle.AgDM.715350_CWEC2020.zip</v>
      </c>
    </row>
    <row r="40" spans="1:10" x14ac:dyDescent="0.25">
      <c r="A40" t="s">
        <v>10</v>
      </c>
      <c r="B40" t="s">
        <v>11</v>
      </c>
      <c r="C40" t="s">
        <v>51</v>
      </c>
      <c r="D40">
        <v>712250</v>
      </c>
      <c r="E40" t="s">
        <v>13</v>
      </c>
      <c r="F40">
        <v>49.48</v>
      </c>
      <c r="G40">
        <v>-111.49</v>
      </c>
      <c r="H40">
        <v>-7</v>
      </c>
      <c r="I40">
        <v>881</v>
      </c>
      <c r="J40" t="str">
        <f>HYPERLINK("https://climate.onebuilding.org/WMO_Region_4_North_and_Central_America/CAN_Canada/AB_Alberta/CAN_AB_Foremost.AgDM.712250_CWEC2020.zip")</f>
        <v>https://climate.onebuilding.org/WMO_Region_4_North_and_Central_America/CAN_Canada/AB_Alberta/CAN_AB_Foremost.AgDM.712250_CWEC2020.zip</v>
      </c>
    </row>
    <row r="41" spans="1:10" x14ac:dyDescent="0.25">
      <c r="A41" t="s">
        <v>10</v>
      </c>
      <c r="B41" t="s">
        <v>11</v>
      </c>
      <c r="C41" t="s">
        <v>52</v>
      </c>
      <c r="D41">
        <v>713050</v>
      </c>
      <c r="E41" t="s">
        <v>13</v>
      </c>
      <c r="F41">
        <v>58.77</v>
      </c>
      <c r="G41">
        <v>-111.12</v>
      </c>
      <c r="H41">
        <v>-7</v>
      </c>
      <c r="I41">
        <v>238</v>
      </c>
      <c r="J41" t="str">
        <f>HYPERLINK("https://climate.onebuilding.org/WMO_Region_4_North_and_Central_America/CAN_Canada/AB_Alberta/CAN_AB_Fort.Chipewyan.713050_CWEC2020.zip")</f>
        <v>https://climate.onebuilding.org/WMO_Region_4_North_and_Central_America/CAN_Canada/AB_Alberta/CAN_AB_Fort.Chipewyan.713050_CWEC2020.zip</v>
      </c>
    </row>
    <row r="42" spans="1:10" x14ac:dyDescent="0.25">
      <c r="A42" t="s">
        <v>10</v>
      </c>
      <c r="B42" t="s">
        <v>11</v>
      </c>
      <c r="C42" t="s">
        <v>53</v>
      </c>
      <c r="D42">
        <v>716890</v>
      </c>
      <c r="E42" t="s">
        <v>13</v>
      </c>
      <c r="F42">
        <v>56.65</v>
      </c>
      <c r="G42">
        <v>-111.22</v>
      </c>
      <c r="H42">
        <v>-7</v>
      </c>
      <c r="I42">
        <v>369.1</v>
      </c>
      <c r="J42" t="str">
        <f>HYPERLINK("https://climate.onebuilding.org/WMO_Region_4_North_and_Central_America/CAN_Canada/AB_Alberta/CAN_AB_Fort.Mcmurray.AP.716890_CWEC2020.zip")</f>
        <v>https://climate.onebuilding.org/WMO_Region_4_North_and_Central_America/CAN_Canada/AB_Alberta/CAN_AB_Fort.Mcmurray.AP.716890_CWEC2020.zip</v>
      </c>
    </row>
    <row r="43" spans="1:10" x14ac:dyDescent="0.25">
      <c r="A43" t="s">
        <v>10</v>
      </c>
      <c r="B43" t="s">
        <v>11</v>
      </c>
      <c r="C43" t="s">
        <v>54</v>
      </c>
      <c r="D43">
        <v>710240</v>
      </c>
      <c r="E43" t="s">
        <v>13</v>
      </c>
      <c r="F43">
        <v>58.38</v>
      </c>
      <c r="G43">
        <v>-116.04</v>
      </c>
      <c r="H43">
        <v>-7</v>
      </c>
      <c r="I43">
        <v>289</v>
      </c>
      <c r="J43" t="str">
        <f>HYPERLINK("https://climate.onebuilding.org/WMO_Region_4_North_and_Central_America/CAN_Canada/AB_Alberta/CAN_AB_Fort.Vermilion.710240_CWEC2020.zip")</f>
        <v>https://climate.onebuilding.org/WMO_Region_4_North_and_Central_America/CAN_Canada/AB_Alberta/CAN_AB_Fort.Vermilion.710240_CWEC2020.zip</v>
      </c>
    </row>
    <row r="44" spans="1:10" x14ac:dyDescent="0.25">
      <c r="A44" t="s">
        <v>10</v>
      </c>
      <c r="B44" t="s">
        <v>11</v>
      </c>
      <c r="C44" t="s">
        <v>55</v>
      </c>
      <c r="D44">
        <v>712530</v>
      </c>
      <c r="E44" t="s">
        <v>13</v>
      </c>
      <c r="F44">
        <v>58.71</v>
      </c>
      <c r="G44">
        <v>-113.87</v>
      </c>
      <c r="H44">
        <v>-7</v>
      </c>
      <c r="I44">
        <v>240.8</v>
      </c>
      <c r="J44" t="str">
        <f>HYPERLINK("https://climate.onebuilding.org/WMO_Region_4_North_and_Central_America/CAN_Canada/AB_Alberta/CAN_AB_Garden.River.712530_CWEC2020.zip")</f>
        <v>https://climate.onebuilding.org/WMO_Region_4_North_and_Central_America/CAN_Canada/AB_Alberta/CAN_AB_Garden.River.712530_CWEC2020.zip</v>
      </c>
    </row>
    <row r="45" spans="1:10" x14ac:dyDescent="0.25">
      <c r="A45" t="s">
        <v>10</v>
      </c>
      <c r="B45" t="s">
        <v>11</v>
      </c>
      <c r="C45" t="s">
        <v>56</v>
      </c>
      <c r="D45">
        <v>719400</v>
      </c>
      <c r="E45" t="s">
        <v>13</v>
      </c>
      <c r="F45">
        <v>55.18</v>
      </c>
      <c r="G45">
        <v>-118.88</v>
      </c>
      <c r="H45">
        <v>-7</v>
      </c>
      <c r="I45">
        <v>669</v>
      </c>
      <c r="J45" t="str">
        <f>HYPERLINK("https://climate.onebuilding.org/WMO_Region_4_North_and_Central_America/CAN_Canada/AB_Alberta/CAN_AB_Grande.Prairie.AP.719400_CWEC2020.zip")</f>
        <v>https://climate.onebuilding.org/WMO_Region_4_North_and_Central_America/CAN_Canada/AB_Alberta/CAN_AB_Grande.Prairie.AP.719400_CWEC2020.zip</v>
      </c>
    </row>
    <row r="46" spans="1:10" x14ac:dyDescent="0.25">
      <c r="A46" t="s">
        <v>10</v>
      </c>
      <c r="B46" t="s">
        <v>11</v>
      </c>
      <c r="C46" t="s">
        <v>57</v>
      </c>
      <c r="D46">
        <v>719790</v>
      </c>
      <c r="E46" t="s">
        <v>13</v>
      </c>
      <c r="F46">
        <v>53.8</v>
      </c>
      <c r="G46">
        <v>-118.45</v>
      </c>
      <c r="H46">
        <v>-7</v>
      </c>
      <c r="I46">
        <v>1448</v>
      </c>
      <c r="J46" t="str">
        <f>HYPERLINK("https://climate.onebuilding.org/WMO_Region_4_North_and_Central_America/CAN_Canada/AB_Alberta/CAN_AB_Hendrickson.Creek.719790_CWEC2020.zip")</f>
        <v>https://climate.onebuilding.org/WMO_Region_4_North_and_Central_America/CAN_Canada/AB_Alberta/CAN_AB_Hendrickson.Creek.719790_CWEC2020.zip</v>
      </c>
    </row>
    <row r="47" spans="1:10" x14ac:dyDescent="0.25">
      <c r="A47" t="s">
        <v>10</v>
      </c>
      <c r="B47" t="s">
        <v>11</v>
      </c>
      <c r="C47" t="s">
        <v>58</v>
      </c>
      <c r="D47">
        <v>710660</v>
      </c>
      <c r="E47" t="s">
        <v>13</v>
      </c>
      <c r="F47">
        <v>58.62</v>
      </c>
      <c r="G47">
        <v>-117.17</v>
      </c>
      <c r="H47">
        <v>-7</v>
      </c>
      <c r="I47">
        <v>338</v>
      </c>
      <c r="J47" t="str">
        <f>HYPERLINK("https://climate.onebuilding.org/WMO_Region_4_North_and_Central_America/CAN_Canada/AB_Alberta/CAN_AB_High.Level.710660_CWEC2020.zip")</f>
        <v>https://climate.onebuilding.org/WMO_Region_4_North_and_Central_America/CAN_Canada/AB_Alberta/CAN_AB_High.Level.710660_CWEC2020.zip</v>
      </c>
    </row>
    <row r="48" spans="1:10" x14ac:dyDescent="0.25">
      <c r="A48" t="s">
        <v>10</v>
      </c>
      <c r="B48" t="s">
        <v>11</v>
      </c>
      <c r="C48" t="s">
        <v>59</v>
      </c>
      <c r="D48">
        <v>712260</v>
      </c>
      <c r="E48" t="s">
        <v>13</v>
      </c>
      <c r="F48">
        <v>55.4</v>
      </c>
      <c r="G48">
        <v>-116.48</v>
      </c>
      <c r="H48">
        <v>-7</v>
      </c>
      <c r="I48">
        <v>601.70000000000005</v>
      </c>
      <c r="J48" t="str">
        <f>HYPERLINK("https://climate.onebuilding.org/WMO_Region_4_North_and_Central_America/CAN_Canada/AB_Alberta/CAN_AB_High.Prairie.AgDM.712260_CWEC2020.zip")</f>
        <v>https://climate.onebuilding.org/WMO_Region_4_North_and_Central_America/CAN_Canada/AB_Alberta/CAN_AB_High.Prairie.AgDM.712260_CWEC2020.zip</v>
      </c>
    </row>
    <row r="49" spans="1:10" x14ac:dyDescent="0.25">
      <c r="A49" t="s">
        <v>10</v>
      </c>
      <c r="B49" t="s">
        <v>11</v>
      </c>
      <c r="C49" t="s">
        <v>60</v>
      </c>
      <c r="D49">
        <v>712270</v>
      </c>
      <c r="E49" t="s">
        <v>13</v>
      </c>
      <c r="F49">
        <v>53.19</v>
      </c>
      <c r="G49">
        <v>-112.25</v>
      </c>
      <c r="H49">
        <v>-7</v>
      </c>
      <c r="I49">
        <v>688</v>
      </c>
      <c r="J49" t="str">
        <f>HYPERLINK("https://climate.onebuilding.org/WMO_Region_4_North_and_Central_America/CAN_Canada/AB_Alberta/CAN_AB_Holden.AgDM.712270_CWEC2020.zip")</f>
        <v>https://climate.onebuilding.org/WMO_Region_4_North_and_Central_America/CAN_Canada/AB_Alberta/CAN_AB_Holden.AgDM.712270_CWEC2020.zip</v>
      </c>
    </row>
    <row r="50" spans="1:10" x14ac:dyDescent="0.25">
      <c r="A50" t="s">
        <v>10</v>
      </c>
      <c r="B50" t="s">
        <v>11</v>
      </c>
      <c r="C50" t="s">
        <v>61</v>
      </c>
      <c r="D50">
        <v>713440</v>
      </c>
      <c r="E50" t="s">
        <v>13</v>
      </c>
      <c r="F50">
        <v>51.18</v>
      </c>
      <c r="G50">
        <v>-112.5</v>
      </c>
      <c r="H50">
        <v>-7</v>
      </c>
      <c r="I50">
        <v>971.2</v>
      </c>
      <c r="J50" t="str">
        <f>HYPERLINK("https://climate.onebuilding.org/WMO_Region_4_North_and_Central_America/CAN_Canada/AB_Alberta/CAN_AB_Hussar.AgDM.713440_CWEC2020.zip")</f>
        <v>https://climate.onebuilding.org/WMO_Region_4_North_and_Central_America/CAN_Canada/AB_Alberta/CAN_AB_Hussar.AgDM.713440_CWEC2020.zip</v>
      </c>
    </row>
    <row r="51" spans="1:10" x14ac:dyDescent="0.25">
      <c r="A51" t="s">
        <v>10</v>
      </c>
      <c r="B51" t="s">
        <v>11</v>
      </c>
      <c r="C51" t="s">
        <v>62</v>
      </c>
      <c r="D51">
        <v>715280</v>
      </c>
      <c r="E51" t="s">
        <v>13</v>
      </c>
      <c r="F51">
        <v>49.9</v>
      </c>
      <c r="G51">
        <v>-112.73</v>
      </c>
      <c r="H51">
        <v>-7</v>
      </c>
      <c r="I51">
        <v>858</v>
      </c>
      <c r="J51" t="str">
        <f>HYPERLINK("https://climate.onebuilding.org/WMO_Region_4_North_and_Central_America/CAN_Canada/AB_Alberta/CAN_AB_Iron.Springs.AgDM.715280_CWEC2020.zip")</f>
        <v>https://climate.onebuilding.org/WMO_Region_4_North_and_Central_America/CAN_Canada/AB_Alberta/CAN_AB_Iron.Springs.AgDM.715280_CWEC2020.zip</v>
      </c>
    </row>
    <row r="52" spans="1:10" x14ac:dyDescent="0.25">
      <c r="A52" t="s">
        <v>10</v>
      </c>
      <c r="B52" t="s">
        <v>11</v>
      </c>
      <c r="C52" t="s">
        <v>63</v>
      </c>
      <c r="D52">
        <v>714860</v>
      </c>
      <c r="E52" t="s">
        <v>13</v>
      </c>
      <c r="F52">
        <v>52.93</v>
      </c>
      <c r="G52">
        <v>-118.03</v>
      </c>
      <c r="H52">
        <v>-7</v>
      </c>
      <c r="I52">
        <v>1020</v>
      </c>
      <c r="J52" t="str">
        <f>HYPERLINK("https://climate.onebuilding.org/WMO_Region_4_North_and_Central_America/CAN_Canada/AB_Alberta/CAN_AB_Jasper.Warden.714860_CWEC2020.zip")</f>
        <v>https://climate.onebuilding.org/WMO_Region_4_North_and_Central_America/CAN_Canada/AB_Alberta/CAN_AB_Jasper.Warden.714860_CWEC2020.zip</v>
      </c>
    </row>
    <row r="53" spans="1:10" x14ac:dyDescent="0.25">
      <c r="A53" t="s">
        <v>10</v>
      </c>
      <c r="B53" t="s">
        <v>11</v>
      </c>
      <c r="C53" t="s">
        <v>64</v>
      </c>
      <c r="D53">
        <v>712280</v>
      </c>
      <c r="E53" t="s">
        <v>13</v>
      </c>
      <c r="F53">
        <v>52.85</v>
      </c>
      <c r="G53">
        <v>-111.87</v>
      </c>
      <c r="H53">
        <v>-7</v>
      </c>
      <c r="I53">
        <v>674.5</v>
      </c>
      <c r="J53" t="str">
        <f>HYPERLINK("https://climate.onebuilding.org/WMO_Region_4_North_and_Central_America/CAN_Canada/AB_Alberta/CAN_AB_Killam.AgDM.712280_CWEC2020.zip")</f>
        <v>https://climate.onebuilding.org/WMO_Region_4_North_and_Central_America/CAN_Canada/AB_Alberta/CAN_AB_Killam.AgDM.712280_CWEC2020.zip</v>
      </c>
    </row>
    <row r="54" spans="1:10" x14ac:dyDescent="0.25">
      <c r="A54" t="s">
        <v>10</v>
      </c>
      <c r="B54" t="s">
        <v>11</v>
      </c>
      <c r="C54" t="s">
        <v>65</v>
      </c>
      <c r="D54">
        <v>713160</v>
      </c>
      <c r="E54" t="s">
        <v>13</v>
      </c>
      <c r="F54">
        <v>54.77</v>
      </c>
      <c r="G54">
        <v>-112.02</v>
      </c>
      <c r="H54">
        <v>-7</v>
      </c>
      <c r="I54">
        <v>567</v>
      </c>
      <c r="J54" t="str">
        <f>HYPERLINK("https://climate.onebuilding.org/WMO_Region_4_North_and_Central_America/CAN_Canada/AB_Alberta/CAN_AB_Lac.La.Biche.Climate.713160_CWEC2020.zip")</f>
        <v>https://climate.onebuilding.org/WMO_Region_4_North_and_Central_America/CAN_Canada/AB_Alberta/CAN_AB_Lac.La.Biche.Climate.713160_CWEC2020.zip</v>
      </c>
    </row>
    <row r="55" spans="1:10" x14ac:dyDescent="0.25">
      <c r="A55" t="s">
        <v>10</v>
      </c>
      <c r="B55" t="s">
        <v>11</v>
      </c>
      <c r="C55" t="s">
        <v>66</v>
      </c>
      <c r="D55">
        <v>712420</v>
      </c>
      <c r="E55" t="s">
        <v>13</v>
      </c>
      <c r="F55">
        <v>52.45</v>
      </c>
      <c r="G55">
        <v>-113.76</v>
      </c>
      <c r="H55">
        <v>-7</v>
      </c>
      <c r="I55">
        <v>860</v>
      </c>
      <c r="J55" t="str">
        <f>HYPERLINK("https://climate.onebuilding.org/WMO_Region_4_North_and_Central_America/CAN_Canada/AB_Alberta/CAN_AB_Lacombe.CDA.712420_CWEC2020.zip")</f>
        <v>https://climate.onebuilding.org/WMO_Region_4_North_and_Central_America/CAN_Canada/AB_Alberta/CAN_AB_Lacombe.CDA.712420_CWEC2020.zip</v>
      </c>
    </row>
    <row r="56" spans="1:10" x14ac:dyDescent="0.25">
      <c r="A56" t="s">
        <v>10</v>
      </c>
      <c r="B56" t="s">
        <v>11</v>
      </c>
      <c r="C56" t="s">
        <v>67</v>
      </c>
      <c r="D56">
        <v>712430</v>
      </c>
      <c r="E56" t="s">
        <v>13</v>
      </c>
      <c r="F56">
        <v>49.7</v>
      </c>
      <c r="G56">
        <v>-112.77</v>
      </c>
      <c r="H56">
        <v>-7</v>
      </c>
      <c r="I56">
        <v>910</v>
      </c>
      <c r="J56" t="str">
        <f>HYPERLINK("https://climate.onebuilding.org/WMO_Region_4_North_and_Central_America/CAN_Canada/AB_Alberta/CAN_AB_Lethbridge.CDA.712430_CWEC2020.zip")</f>
        <v>https://climate.onebuilding.org/WMO_Region_4_North_and_Central_America/CAN_Canada/AB_Alberta/CAN_AB_Lethbridge.CDA.712430_CWEC2020.zip</v>
      </c>
    </row>
    <row r="57" spans="1:10" x14ac:dyDescent="0.25">
      <c r="A57" t="s">
        <v>10</v>
      </c>
      <c r="B57" t="s">
        <v>11</v>
      </c>
      <c r="C57" t="s">
        <v>68</v>
      </c>
      <c r="D57">
        <v>715090</v>
      </c>
      <c r="E57" t="s">
        <v>13</v>
      </c>
      <c r="F57">
        <v>49.68</v>
      </c>
      <c r="G57">
        <v>-112.75</v>
      </c>
      <c r="H57">
        <v>-7</v>
      </c>
      <c r="I57">
        <v>903</v>
      </c>
      <c r="J57" t="str">
        <f>HYPERLINK("https://climate.onebuilding.org/WMO_Region_4_North_and_Central_America/CAN_Canada/AB_Alberta/CAN_AB_Lethbridge.Demo.Farm.AgDM.715090_CWEC2020.zip")</f>
        <v>https://climate.onebuilding.org/WMO_Region_4_North_and_Central_America/CAN_Canada/AB_Alberta/CAN_AB_Lethbridge.Demo.Farm.AgDM.715090_CWEC2020.zip</v>
      </c>
    </row>
    <row r="58" spans="1:10" x14ac:dyDescent="0.25">
      <c r="A58" t="s">
        <v>10</v>
      </c>
      <c r="B58" t="s">
        <v>11</v>
      </c>
      <c r="C58" t="s">
        <v>69</v>
      </c>
      <c r="D58">
        <v>718710</v>
      </c>
      <c r="E58" t="s">
        <v>13</v>
      </c>
      <c r="F58">
        <v>53.31</v>
      </c>
      <c r="G58">
        <v>-110.07</v>
      </c>
      <c r="H58">
        <v>-7</v>
      </c>
      <c r="I58">
        <v>668.7</v>
      </c>
      <c r="J58" t="str">
        <f>HYPERLINK("https://climate.onebuilding.org/WMO_Region_4_North_and_Central_America/CAN_Canada/AB_Alberta/CAN_AB_Lloydminster.AP.718710_CWEC2020.zip")</f>
        <v>https://climate.onebuilding.org/WMO_Region_4_North_and_Central_America/CAN_Canada/AB_Alberta/CAN_AB_Lloydminster.AP.718710_CWEC2020.zip</v>
      </c>
    </row>
    <row r="59" spans="1:10" x14ac:dyDescent="0.25">
      <c r="A59" t="s">
        <v>10</v>
      </c>
      <c r="B59" t="s">
        <v>11</v>
      </c>
      <c r="C59" t="s">
        <v>70</v>
      </c>
      <c r="D59">
        <v>712290</v>
      </c>
      <c r="E59" t="s">
        <v>13</v>
      </c>
      <c r="F59">
        <v>56.97</v>
      </c>
      <c r="G59">
        <v>-117.45</v>
      </c>
      <c r="H59">
        <v>-7</v>
      </c>
      <c r="I59">
        <v>457</v>
      </c>
      <c r="J59" t="str">
        <f>HYPERLINK("https://climate.onebuilding.org/WMO_Region_4_North_and_Central_America/CAN_Canada/AB_Alberta/CAN_AB_Manning.AgDM.712290_CWEC2020.zip")</f>
        <v>https://climate.onebuilding.org/WMO_Region_4_North_and_Central_America/CAN_Canada/AB_Alberta/CAN_AB_Manning.AgDM.712290_CWEC2020.zip</v>
      </c>
    </row>
    <row r="60" spans="1:10" x14ac:dyDescent="0.25">
      <c r="A60" t="s">
        <v>10</v>
      </c>
      <c r="B60" t="s">
        <v>11</v>
      </c>
      <c r="C60" t="s">
        <v>71</v>
      </c>
      <c r="D60">
        <v>713450</v>
      </c>
      <c r="E60" t="s">
        <v>13</v>
      </c>
      <c r="F60">
        <v>49.14</v>
      </c>
      <c r="G60">
        <v>-111.65</v>
      </c>
      <c r="H60">
        <v>-7</v>
      </c>
      <c r="I60">
        <v>947.9</v>
      </c>
      <c r="J60" t="str">
        <f>HYPERLINK("https://climate.onebuilding.org/WMO_Region_4_North_and_Central_America/CAN_Canada/AB_Alberta/CAN_AB_Masinasin.AgDM.713450_CWEC2020.zip")</f>
        <v>https://climate.onebuilding.org/WMO_Region_4_North_and_Central_America/CAN_Canada/AB_Alberta/CAN_AB_Masinasin.AgDM.713450_CWEC2020.zip</v>
      </c>
    </row>
    <row r="61" spans="1:10" x14ac:dyDescent="0.25">
      <c r="A61" t="s">
        <v>10</v>
      </c>
      <c r="B61" t="s">
        <v>11</v>
      </c>
      <c r="C61" t="s">
        <v>72</v>
      </c>
      <c r="D61">
        <v>710260</v>
      </c>
      <c r="E61" t="s">
        <v>13</v>
      </c>
      <c r="F61">
        <v>50.03</v>
      </c>
      <c r="G61">
        <v>-110.72</v>
      </c>
      <c r="H61">
        <v>-7</v>
      </c>
      <c r="I61">
        <v>715</v>
      </c>
      <c r="J61" t="str">
        <f>HYPERLINK("https://climate.onebuilding.org/WMO_Region_4_North_and_Central_America/CAN_Canada/AB_Alberta/CAN_AB_Medicine.Hat.RCS.710260_CWEC2020.zip")</f>
        <v>https://climate.onebuilding.org/WMO_Region_4_North_and_Central_America/CAN_Canada/AB_Alberta/CAN_AB_Medicine.Hat.RCS.710260_CWEC2020.zip</v>
      </c>
    </row>
    <row r="62" spans="1:10" x14ac:dyDescent="0.25">
      <c r="A62" t="s">
        <v>10</v>
      </c>
      <c r="B62" t="s">
        <v>11</v>
      </c>
      <c r="C62" t="s">
        <v>73</v>
      </c>
      <c r="D62">
        <v>712550</v>
      </c>
      <c r="E62" t="s">
        <v>13</v>
      </c>
      <c r="F62">
        <v>57.04</v>
      </c>
      <c r="G62">
        <v>-111.56</v>
      </c>
      <c r="H62">
        <v>-7</v>
      </c>
      <c r="I62">
        <v>310</v>
      </c>
      <c r="J62" t="str">
        <f>HYPERLINK("https://climate.onebuilding.org/WMO_Region_4_North_and_Central_America/CAN_Canada/AB_Alberta/CAN_AB_Mildred.Lake.712550_CWEC2020.zip")</f>
        <v>https://climate.onebuilding.org/WMO_Region_4_North_and_Central_America/CAN_Canada/AB_Alberta/CAN_AB_Mildred.Lake.712550_CWEC2020.zip</v>
      </c>
    </row>
    <row r="63" spans="1:10" x14ac:dyDescent="0.25">
      <c r="A63" t="s">
        <v>10</v>
      </c>
      <c r="B63" t="s">
        <v>11</v>
      </c>
      <c r="C63" t="s">
        <v>74</v>
      </c>
      <c r="D63">
        <v>712440</v>
      </c>
      <c r="E63" t="s">
        <v>13</v>
      </c>
      <c r="F63">
        <v>49.13</v>
      </c>
      <c r="G63">
        <v>-112.05</v>
      </c>
      <c r="H63">
        <v>-7</v>
      </c>
      <c r="I63">
        <v>1050</v>
      </c>
      <c r="J63" t="str">
        <f>HYPERLINK("https://climate.onebuilding.org/WMO_Region_4_North_and_Central_America/CAN_Canada/AB_Alberta/CAN_AB_Milk.River.712440_CWEC2020.zip")</f>
        <v>https://climate.onebuilding.org/WMO_Region_4_North_and_Central_America/CAN_Canada/AB_Alberta/CAN_AB_Milk.River.712440_CWEC2020.zip</v>
      </c>
    </row>
    <row r="64" spans="1:10" x14ac:dyDescent="0.25">
      <c r="A64" t="s">
        <v>10</v>
      </c>
      <c r="B64" t="s">
        <v>11</v>
      </c>
      <c r="C64" t="s">
        <v>75</v>
      </c>
      <c r="D64">
        <v>712570</v>
      </c>
      <c r="E64" t="s">
        <v>13</v>
      </c>
      <c r="F64">
        <v>51.66</v>
      </c>
      <c r="G64">
        <v>-112.67</v>
      </c>
      <c r="H64">
        <v>-7</v>
      </c>
      <c r="I64">
        <v>836</v>
      </c>
      <c r="J64" t="str">
        <f>HYPERLINK("https://climate.onebuilding.org/WMO_Region_4_North_and_Central_America/CAN_Canada/AB_Alberta/CAN_AB_Morrin.AgDM.712570_CWEC2020.zip")</f>
        <v>https://climate.onebuilding.org/WMO_Region_4_North_and_Central_America/CAN_Canada/AB_Alberta/CAN_AB_Morrin.AgDM.712570_CWEC2020.zip</v>
      </c>
    </row>
    <row r="65" spans="1:10" x14ac:dyDescent="0.25">
      <c r="A65" t="s">
        <v>10</v>
      </c>
      <c r="B65" t="s">
        <v>11</v>
      </c>
      <c r="C65" t="s">
        <v>76</v>
      </c>
      <c r="D65">
        <v>713540</v>
      </c>
      <c r="E65" t="s">
        <v>13</v>
      </c>
      <c r="F65">
        <v>53.57</v>
      </c>
      <c r="G65">
        <v>-112.3</v>
      </c>
      <c r="H65">
        <v>-7</v>
      </c>
      <c r="I65">
        <v>683</v>
      </c>
      <c r="J65" t="str">
        <f>HYPERLINK("https://climate.onebuilding.org/WMO_Region_4_North_and_Central_America/CAN_Canada/AB_Alberta/CAN_AB_Mundare.AgDM.713540_CWEC2020.zip")</f>
        <v>https://climate.onebuilding.org/WMO_Region_4_North_and_Central_America/CAN_Canada/AB_Alberta/CAN_AB_Mundare.AgDM.713540_CWEC2020.zip</v>
      </c>
    </row>
    <row r="66" spans="1:10" x14ac:dyDescent="0.25">
      <c r="A66" t="s">
        <v>10</v>
      </c>
      <c r="B66" t="s">
        <v>11</v>
      </c>
      <c r="C66" t="s">
        <v>77</v>
      </c>
      <c r="D66">
        <v>712450</v>
      </c>
      <c r="E66" t="s">
        <v>13</v>
      </c>
      <c r="F66">
        <v>50.94</v>
      </c>
      <c r="G66">
        <v>-115.19</v>
      </c>
      <c r="H66">
        <v>-7</v>
      </c>
      <c r="I66">
        <v>2543</v>
      </c>
      <c r="J66" t="str">
        <f>HYPERLINK("https://climate.onebuilding.org/WMO_Region_4_North_and_Central_America/CAN_Canada/AB_Alberta/CAN_AB_Nakiska.Ridgetop.712450_CWEC2020.zip")</f>
        <v>https://climate.onebuilding.org/WMO_Region_4_North_and_Central_America/CAN_Canada/AB_Alberta/CAN_AB_Nakiska.Ridgetop.712450_CWEC2020.zip</v>
      </c>
    </row>
    <row r="67" spans="1:10" x14ac:dyDescent="0.25">
      <c r="A67" t="s">
        <v>10</v>
      </c>
      <c r="B67" t="s">
        <v>11</v>
      </c>
      <c r="C67" t="s">
        <v>78</v>
      </c>
      <c r="D67">
        <v>710600</v>
      </c>
      <c r="E67" t="s">
        <v>13</v>
      </c>
      <c r="F67">
        <v>52.49</v>
      </c>
      <c r="G67">
        <v>-116.04</v>
      </c>
      <c r="H67">
        <v>-7</v>
      </c>
      <c r="I67">
        <v>1332</v>
      </c>
      <c r="J67" t="str">
        <f>HYPERLINK("https://climate.onebuilding.org/WMO_Region_4_North_and_Central_America/CAN_Canada/AB_Alberta/CAN_AB_Nordegg.CS.710600_CWEC2020.zip")</f>
        <v>https://climate.onebuilding.org/WMO_Region_4_North_and_Central_America/CAN_Canada/AB_Alberta/CAN_AB_Nordegg.CS.710600_CWEC2020.zip</v>
      </c>
    </row>
    <row r="68" spans="1:10" x14ac:dyDescent="0.25">
      <c r="A68" t="s">
        <v>10</v>
      </c>
      <c r="B68" t="s">
        <v>11</v>
      </c>
      <c r="C68" t="s">
        <v>79</v>
      </c>
      <c r="D68">
        <v>712580</v>
      </c>
      <c r="E68" t="s">
        <v>13</v>
      </c>
      <c r="F68">
        <v>51.76</v>
      </c>
      <c r="G68">
        <v>-114.08</v>
      </c>
      <c r="H68">
        <v>-7</v>
      </c>
      <c r="I68">
        <v>1046</v>
      </c>
      <c r="J68" t="str">
        <f>HYPERLINK("https://climate.onebuilding.org/WMO_Region_4_North_and_Central_America/CAN_Canada/AB_Alberta/CAN_AB_Olds.AgDM.712580_CWEC2020.zip")</f>
        <v>https://climate.onebuilding.org/WMO_Region_4_North_and_Central_America/CAN_Canada/AB_Alberta/CAN_AB_Olds.AgDM.712580_CWEC2020.zip</v>
      </c>
    </row>
    <row r="69" spans="1:10" x14ac:dyDescent="0.25">
      <c r="A69" t="s">
        <v>10</v>
      </c>
      <c r="B69" t="s">
        <v>11</v>
      </c>
      <c r="C69" t="s">
        <v>80</v>
      </c>
      <c r="D69">
        <v>713510</v>
      </c>
      <c r="E69" t="s">
        <v>13</v>
      </c>
      <c r="F69">
        <v>53.65</v>
      </c>
      <c r="G69">
        <v>-113.35</v>
      </c>
      <c r="H69">
        <v>-7</v>
      </c>
      <c r="I69">
        <v>665</v>
      </c>
      <c r="J69" t="str">
        <f>HYPERLINK("https://climate.onebuilding.org/WMO_Region_4_North_and_Central_America/CAN_Canada/AB_Alberta/CAN_AB_Oliver.AgDM.713510_CWEC2020.zip")</f>
        <v>https://climate.onebuilding.org/WMO_Region_4_North_and_Central_America/CAN_Canada/AB_Alberta/CAN_AB_Oliver.AgDM.713510_CWEC2020.zip</v>
      </c>
    </row>
    <row r="70" spans="1:10" x14ac:dyDescent="0.25">
      <c r="A70" t="s">
        <v>10</v>
      </c>
      <c r="B70" t="s">
        <v>11</v>
      </c>
      <c r="C70" t="s">
        <v>81</v>
      </c>
      <c r="D70">
        <v>711160</v>
      </c>
      <c r="E70" t="s">
        <v>13</v>
      </c>
      <c r="F70">
        <v>49.12</v>
      </c>
      <c r="G70">
        <v>-110.47</v>
      </c>
      <c r="H70">
        <v>-7</v>
      </c>
      <c r="I70">
        <v>935</v>
      </c>
      <c r="J70" t="str">
        <f>HYPERLINK("https://climate.onebuilding.org/WMO_Region_4_North_and_Central_America/CAN_Canada/AB_Alberta/CAN_AB_Onefour.CDA.711160_CWEC2020.zip")</f>
        <v>https://climate.onebuilding.org/WMO_Region_4_North_and_Central_America/CAN_Canada/AB_Alberta/CAN_AB_Onefour.CDA.711160_CWEC2020.zip</v>
      </c>
    </row>
    <row r="71" spans="1:10" x14ac:dyDescent="0.25">
      <c r="A71" t="s">
        <v>10</v>
      </c>
      <c r="B71" t="s">
        <v>11</v>
      </c>
      <c r="C71" t="s">
        <v>82</v>
      </c>
      <c r="D71">
        <v>713420</v>
      </c>
      <c r="E71" t="s">
        <v>13</v>
      </c>
      <c r="F71">
        <v>51.38</v>
      </c>
      <c r="G71">
        <v>-110.35</v>
      </c>
      <c r="H71">
        <v>-7</v>
      </c>
      <c r="I71">
        <v>766.7</v>
      </c>
      <c r="J71" t="str">
        <f>HYPERLINK("https://climate.onebuilding.org/WMO_Region_4_North_and_Central_America/CAN_Canada/AB_Alberta/CAN_AB_Oyen.AgDM.713420_CWEC2020.zip")</f>
        <v>https://climate.onebuilding.org/WMO_Region_4_North_and_Central_America/CAN_Canada/AB_Alberta/CAN_AB_Oyen.AgDM.713420_CWEC2020.zip</v>
      </c>
    </row>
    <row r="72" spans="1:10" x14ac:dyDescent="0.25">
      <c r="A72" t="s">
        <v>10</v>
      </c>
      <c r="B72" t="s">
        <v>11</v>
      </c>
      <c r="C72" t="s">
        <v>83</v>
      </c>
      <c r="D72">
        <v>710680</v>
      </c>
      <c r="E72" t="s">
        <v>13</v>
      </c>
      <c r="F72">
        <v>56.23</v>
      </c>
      <c r="G72">
        <v>-117.45</v>
      </c>
      <c r="H72">
        <v>-7</v>
      </c>
      <c r="I72">
        <v>570.9</v>
      </c>
      <c r="J72" t="str">
        <f>HYPERLINK("https://climate.onebuilding.org/WMO_Region_4_North_and_Central_America/CAN_Canada/AB_Alberta/CAN_AB_Peace.River.AP.710680_CWEC2020.zip")</f>
        <v>https://climate.onebuilding.org/WMO_Region_4_North_and_Central_America/CAN_Canada/AB_Alberta/CAN_AB_Peace.River.AP.710680_CWEC2020.zip</v>
      </c>
    </row>
    <row r="73" spans="1:10" x14ac:dyDescent="0.25">
      <c r="A73" t="s">
        <v>10</v>
      </c>
      <c r="B73" t="s">
        <v>11</v>
      </c>
      <c r="C73" t="s">
        <v>84</v>
      </c>
      <c r="D73">
        <v>713480</v>
      </c>
      <c r="E73" t="s">
        <v>13</v>
      </c>
      <c r="F73">
        <v>55.62</v>
      </c>
      <c r="G73">
        <v>-118.29</v>
      </c>
      <c r="H73">
        <v>-7</v>
      </c>
      <c r="I73">
        <v>621.20000000000005</v>
      </c>
      <c r="J73" t="str">
        <f>HYPERLINK("https://climate.onebuilding.org/WMO_Region_4_North_and_Central_America/CAN_Canada/AB_Alberta/CAN_AB_Peoria.AgDM.713480_CWEC2020.zip")</f>
        <v>https://climate.onebuilding.org/WMO_Region_4_North_and_Central_America/CAN_Canada/AB_Alberta/CAN_AB_Peoria.AgDM.713480_CWEC2020.zip</v>
      </c>
    </row>
    <row r="74" spans="1:10" x14ac:dyDescent="0.25">
      <c r="A74" t="s">
        <v>10</v>
      </c>
      <c r="B74" t="s">
        <v>11</v>
      </c>
      <c r="C74" t="s">
        <v>85</v>
      </c>
      <c r="D74">
        <v>710850</v>
      </c>
      <c r="E74" t="s">
        <v>13</v>
      </c>
      <c r="F74">
        <v>49.52</v>
      </c>
      <c r="G74">
        <v>-114</v>
      </c>
      <c r="H74">
        <v>-7</v>
      </c>
      <c r="I74">
        <v>1189.5999999999999</v>
      </c>
      <c r="J74" t="str">
        <f>HYPERLINK("https://climate.onebuilding.org/WMO_Region_4_North_and_Central_America/CAN_Canada/AB_Alberta/CAN_AB_Pincher.Creek.710850_CWEC2020.zip")</f>
        <v>https://climate.onebuilding.org/WMO_Region_4_North_and_Central_America/CAN_Canada/AB_Alberta/CAN_AB_Pincher.Creek.710850_CWEC2020.zip</v>
      </c>
    </row>
    <row r="75" spans="1:10" x14ac:dyDescent="0.25">
      <c r="A75" t="s">
        <v>10</v>
      </c>
      <c r="B75" t="s">
        <v>11</v>
      </c>
      <c r="C75" t="s">
        <v>86</v>
      </c>
      <c r="D75">
        <v>712590</v>
      </c>
      <c r="E75" t="s">
        <v>13</v>
      </c>
      <c r="F75">
        <v>51.13</v>
      </c>
      <c r="G75">
        <v>-111.71</v>
      </c>
      <c r="H75">
        <v>-7</v>
      </c>
      <c r="I75">
        <v>750</v>
      </c>
      <c r="J75" t="str">
        <f>HYPERLINK("https://climate.onebuilding.org/WMO_Region_4_North_and_Central_America/CAN_Canada/AB_Alberta/CAN_AB_Pollockville.AgDM.712590_CWEC2020.zip")</f>
        <v>https://climate.onebuilding.org/WMO_Region_4_North_and_Central_America/CAN_Canada/AB_Alberta/CAN_AB_Pollockville.AgDM.712590_CWEC2020.zip</v>
      </c>
    </row>
    <row r="76" spans="1:10" x14ac:dyDescent="0.25">
      <c r="A76" t="s">
        <v>10</v>
      </c>
      <c r="B76" t="s">
        <v>11</v>
      </c>
      <c r="C76" t="s">
        <v>87</v>
      </c>
      <c r="D76">
        <v>713530</v>
      </c>
      <c r="E76" t="s">
        <v>13</v>
      </c>
      <c r="F76">
        <v>52.43</v>
      </c>
      <c r="G76">
        <v>-113.6</v>
      </c>
      <c r="H76">
        <v>-7</v>
      </c>
      <c r="I76">
        <v>965</v>
      </c>
      <c r="J76" t="str">
        <f>HYPERLINK("https://climate.onebuilding.org/WMO_Region_4_North_and_Central_America/CAN_Canada/AB_Alberta/CAN_AB_Prentiss.713530_CWEC2020.zip")</f>
        <v>https://climate.onebuilding.org/WMO_Region_4_North_and_Central_America/CAN_Canada/AB_Alberta/CAN_AB_Prentiss.713530_CWEC2020.zip</v>
      </c>
    </row>
    <row r="77" spans="1:10" x14ac:dyDescent="0.25">
      <c r="A77" t="s">
        <v>10</v>
      </c>
      <c r="B77" t="s">
        <v>11</v>
      </c>
      <c r="C77" t="s">
        <v>88</v>
      </c>
      <c r="D77">
        <v>715360</v>
      </c>
      <c r="E77" t="s">
        <v>13</v>
      </c>
      <c r="F77">
        <v>49.48</v>
      </c>
      <c r="G77">
        <v>-112.68</v>
      </c>
      <c r="H77">
        <v>-7</v>
      </c>
      <c r="I77">
        <v>937</v>
      </c>
      <c r="J77" t="str">
        <f>HYPERLINK("https://climate.onebuilding.org/WMO_Region_4_North_and_Central_America/CAN_Canada/AB_Alberta/CAN_AB_Raymond.AgDM.715360_CWEC2020.zip")</f>
        <v>https://climate.onebuilding.org/WMO_Region_4_North_and_Central_America/CAN_Canada/AB_Alberta/CAN_AB_Raymond.AgDM.715360_CWEC2020.zip</v>
      </c>
    </row>
    <row r="78" spans="1:10" x14ac:dyDescent="0.25">
      <c r="A78" t="s">
        <v>10</v>
      </c>
      <c r="B78" t="s">
        <v>11</v>
      </c>
      <c r="C78" t="s">
        <v>89</v>
      </c>
      <c r="D78">
        <v>718780</v>
      </c>
      <c r="E78" t="s">
        <v>13</v>
      </c>
      <c r="F78">
        <v>52.18</v>
      </c>
      <c r="G78">
        <v>-113.89</v>
      </c>
      <c r="H78">
        <v>-7</v>
      </c>
      <c r="I78">
        <v>904.6</v>
      </c>
      <c r="J78" t="str">
        <f>HYPERLINK("https://climate.onebuilding.org/WMO_Region_4_North_and_Central_America/CAN_Canada/AB_Alberta/CAN_AB_Red.Deer.Regional.AP.718780_CWEC2020.zip")</f>
        <v>https://climate.onebuilding.org/WMO_Region_4_North_and_Central_America/CAN_Canada/AB_Alberta/CAN_AB_Red.Deer.Regional.AP.718780_CWEC2020.zip</v>
      </c>
    </row>
    <row r="79" spans="1:10" x14ac:dyDescent="0.25">
      <c r="A79" t="s">
        <v>10</v>
      </c>
      <c r="B79" t="s">
        <v>11</v>
      </c>
      <c r="C79" t="s">
        <v>90</v>
      </c>
      <c r="D79">
        <v>712460</v>
      </c>
      <c r="E79" t="s">
        <v>13</v>
      </c>
      <c r="F79">
        <v>56.55</v>
      </c>
      <c r="G79">
        <v>-115.28</v>
      </c>
      <c r="H79">
        <v>-7</v>
      </c>
      <c r="I79">
        <v>546</v>
      </c>
      <c r="J79" t="str">
        <f>HYPERLINK("https://climate.onebuilding.org/WMO_Region_4_North_and_Central_America/CAN_Canada/AB_Alberta/CAN_AB_Red.Earth.712460_CWEC2020.zip")</f>
        <v>https://climate.onebuilding.org/WMO_Region_4_North_and_Central_America/CAN_Canada/AB_Alberta/CAN_AB_Red.Earth.712460_CWEC2020.zip</v>
      </c>
    </row>
    <row r="80" spans="1:10" x14ac:dyDescent="0.25">
      <c r="A80" t="s">
        <v>10</v>
      </c>
      <c r="B80" t="s">
        <v>11</v>
      </c>
      <c r="C80" t="s">
        <v>91</v>
      </c>
      <c r="D80">
        <v>713490</v>
      </c>
      <c r="E80" t="s">
        <v>13</v>
      </c>
      <c r="F80">
        <v>54.5</v>
      </c>
      <c r="G80">
        <v>-111.7</v>
      </c>
      <c r="H80">
        <v>-7</v>
      </c>
      <c r="I80">
        <v>585</v>
      </c>
      <c r="J80" t="str">
        <f>HYPERLINK("https://climate.onebuilding.org/WMO_Region_4_North_and_Central_America/CAN_Canada/AB_Alberta/CAN_AB_Rich.Lake.AgDM.713490_CWEC2020.zip")</f>
        <v>https://climate.onebuilding.org/WMO_Region_4_North_and_Central_America/CAN_Canada/AB_Alberta/CAN_AB_Rich.Lake.AgDM.713490_CWEC2020.zip</v>
      </c>
    </row>
    <row r="81" spans="1:10" x14ac:dyDescent="0.25">
      <c r="A81" t="s">
        <v>10</v>
      </c>
      <c r="B81" t="s">
        <v>11</v>
      </c>
      <c r="C81" t="s">
        <v>92</v>
      </c>
      <c r="D81">
        <v>719280</v>
      </c>
      <c r="E81" t="s">
        <v>13</v>
      </c>
      <c r="F81">
        <v>52.42</v>
      </c>
      <c r="G81">
        <v>-114.91</v>
      </c>
      <c r="H81">
        <v>-7</v>
      </c>
      <c r="I81">
        <v>988.2</v>
      </c>
      <c r="J81" t="str">
        <f>HYPERLINK("https://climate.onebuilding.org/WMO_Region_4_North_and_Central_America/CAN_Canada/AB_Alberta/CAN_AB_Rocky.Mtn.House.AUT.719280_CWEC2020.zip")</f>
        <v>https://climate.onebuilding.org/WMO_Region_4_North_and_Central_America/CAN_Canada/AB_Alberta/CAN_AB_Rocky.Mtn.House.AUT.719280_CWEC2020.zip</v>
      </c>
    </row>
    <row r="82" spans="1:10" x14ac:dyDescent="0.25">
      <c r="A82" t="s">
        <v>10</v>
      </c>
      <c r="B82" t="s">
        <v>11</v>
      </c>
      <c r="C82" t="s">
        <v>93</v>
      </c>
      <c r="D82">
        <v>712690</v>
      </c>
      <c r="E82" t="s">
        <v>13</v>
      </c>
      <c r="F82">
        <v>50.31</v>
      </c>
      <c r="G82">
        <v>-110.09</v>
      </c>
      <c r="H82">
        <v>-7</v>
      </c>
      <c r="I82">
        <v>800</v>
      </c>
      <c r="J82" t="str">
        <f>HYPERLINK("https://climate.onebuilding.org/WMO_Region_4_North_and_Central_America/CAN_Canada/AB_Alberta/CAN_AB_Schuler.AgDM.712690_CWEC2020.zip")</f>
        <v>https://climate.onebuilding.org/WMO_Region_4_North_and_Central_America/CAN_Canada/AB_Alberta/CAN_AB_Schuler.AgDM.712690_CWEC2020.zip</v>
      </c>
    </row>
    <row r="83" spans="1:10" x14ac:dyDescent="0.25">
      <c r="A83" t="s">
        <v>10</v>
      </c>
      <c r="B83" t="s">
        <v>11</v>
      </c>
      <c r="C83" t="s">
        <v>94</v>
      </c>
      <c r="D83">
        <v>715250</v>
      </c>
      <c r="E83" t="s">
        <v>13</v>
      </c>
      <c r="F83">
        <v>49.92</v>
      </c>
      <c r="G83">
        <v>-110.92</v>
      </c>
      <c r="H83">
        <v>-7</v>
      </c>
      <c r="I83">
        <v>766</v>
      </c>
      <c r="J83" t="str">
        <f>HYPERLINK("https://climate.onebuilding.org/WMO_Region_4_North_and_Central_America/CAN_Canada/AB_Alberta/CAN_AB_Seven.Persons.AgDM.715250_CWEC2020.zip")</f>
        <v>https://climate.onebuilding.org/WMO_Region_4_North_and_Central_America/CAN_Canada/AB_Alberta/CAN_AB_Seven.Persons.AgDM.715250_CWEC2020.zip</v>
      </c>
    </row>
    <row r="84" spans="1:10" x14ac:dyDescent="0.25">
      <c r="A84" t="s">
        <v>10</v>
      </c>
      <c r="B84" t="s">
        <v>11</v>
      </c>
      <c r="C84" t="s">
        <v>95</v>
      </c>
      <c r="D84">
        <v>713690</v>
      </c>
      <c r="E84" t="s">
        <v>13</v>
      </c>
      <c r="F84">
        <v>55.29</v>
      </c>
      <c r="G84">
        <v>-114.78</v>
      </c>
      <c r="H84">
        <v>-7</v>
      </c>
      <c r="I84">
        <v>582.79999999999995</v>
      </c>
      <c r="J84" t="str">
        <f>HYPERLINK("https://climate.onebuilding.org/WMO_Region_4_North_and_Central_America/CAN_Canada/AB_Alberta/CAN_AB_Slave.Lake.713690_CWEC2020.zip")</f>
        <v>https://climate.onebuilding.org/WMO_Region_4_North_and_Central_America/CAN_Canada/AB_Alberta/CAN_AB_Slave.Lake.713690_CWEC2020.zip</v>
      </c>
    </row>
    <row r="85" spans="1:10" x14ac:dyDescent="0.25">
      <c r="A85" t="s">
        <v>10</v>
      </c>
      <c r="B85" t="s">
        <v>11</v>
      </c>
      <c r="C85" t="s">
        <v>96</v>
      </c>
      <c r="D85">
        <v>712740</v>
      </c>
      <c r="E85" t="s">
        <v>13</v>
      </c>
      <c r="F85">
        <v>54.28</v>
      </c>
      <c r="G85">
        <v>-112.5</v>
      </c>
      <c r="H85">
        <v>-7</v>
      </c>
      <c r="I85">
        <v>680</v>
      </c>
      <c r="J85" t="str">
        <f>HYPERLINK("https://climate.onebuilding.org/WMO_Region_4_North_and_Central_America/CAN_Canada/AB_Alberta/CAN_AB_Smoky.Lake.AgDM.712740_CWEC2020.zip")</f>
        <v>https://climate.onebuilding.org/WMO_Region_4_North_and_Central_America/CAN_Canada/AB_Alberta/CAN_AB_Smoky.Lake.AgDM.712740_CWEC2020.zip</v>
      </c>
    </row>
    <row r="86" spans="1:10" x14ac:dyDescent="0.25">
      <c r="A86" t="s">
        <v>10</v>
      </c>
      <c r="B86" t="s">
        <v>11</v>
      </c>
      <c r="C86" t="s">
        <v>97</v>
      </c>
      <c r="D86">
        <v>715710</v>
      </c>
      <c r="E86" t="s">
        <v>13</v>
      </c>
      <c r="F86">
        <v>55.69</v>
      </c>
      <c r="G86">
        <v>-119.23</v>
      </c>
      <c r="H86">
        <v>-7</v>
      </c>
      <c r="I86">
        <v>1015.3</v>
      </c>
      <c r="J86" t="str">
        <f>HYPERLINK("https://climate.onebuilding.org/WMO_Region_4_North_and_Central_America/CAN_Canada/AB_Alberta/CAN_AB_Spirit.River.Auto.Station.715710_CWEC2020.zip")</f>
        <v>https://climate.onebuilding.org/WMO_Region_4_North_and_Central_America/CAN_Canada/AB_Alberta/CAN_AB_Spirit.River.Auto.Station.715710_CWEC2020.zip</v>
      </c>
    </row>
    <row r="87" spans="1:10" x14ac:dyDescent="0.25">
      <c r="A87" t="s">
        <v>10</v>
      </c>
      <c r="B87" t="s">
        <v>11</v>
      </c>
      <c r="C87" t="s">
        <v>98</v>
      </c>
      <c r="D87">
        <v>712750</v>
      </c>
      <c r="E87" t="s">
        <v>13</v>
      </c>
      <c r="F87">
        <v>54.01</v>
      </c>
      <c r="G87">
        <v>-111.27</v>
      </c>
      <c r="H87">
        <v>-7</v>
      </c>
      <c r="I87">
        <v>649</v>
      </c>
      <c r="J87" t="str">
        <f>HYPERLINK("https://climate.onebuilding.org/WMO_Region_4_North_and_Central_America/CAN_Canada/AB_Alberta/CAN_AB_St.Paul.AgCM.712750_CWEC2020.zip")</f>
        <v>https://climate.onebuilding.org/WMO_Region_4_North_and_Central_America/CAN_Canada/AB_Alberta/CAN_AB_St.Paul.AgCM.712750_CWEC2020.zip</v>
      </c>
    </row>
    <row r="88" spans="1:10" x14ac:dyDescent="0.25">
      <c r="A88" t="s">
        <v>10</v>
      </c>
      <c r="B88" t="s">
        <v>11</v>
      </c>
      <c r="C88" t="s">
        <v>99</v>
      </c>
      <c r="D88">
        <v>715550</v>
      </c>
      <c r="E88" t="s">
        <v>13</v>
      </c>
      <c r="F88">
        <v>50.18</v>
      </c>
      <c r="G88">
        <v>-113.88</v>
      </c>
      <c r="H88">
        <v>-7</v>
      </c>
      <c r="I88">
        <v>1363.6</v>
      </c>
      <c r="J88" t="str">
        <f>HYPERLINK("https://climate.onebuilding.org/WMO_Region_4_North_and_Central_America/CAN_Canada/AB_Alberta/CAN_AB_Stavely.Aafc.715550_CWEC2020.zip")</f>
        <v>https://climate.onebuilding.org/WMO_Region_4_North_and_Central_America/CAN_Canada/AB_Alberta/CAN_AB_Stavely.Aafc.715550_CWEC2020.zip</v>
      </c>
    </row>
    <row r="89" spans="1:10" x14ac:dyDescent="0.25">
      <c r="A89" t="s">
        <v>10</v>
      </c>
      <c r="B89" t="s">
        <v>11</v>
      </c>
      <c r="C89" t="s">
        <v>100</v>
      </c>
      <c r="D89">
        <v>712890</v>
      </c>
      <c r="E89" t="s">
        <v>13</v>
      </c>
      <c r="F89">
        <v>52.35</v>
      </c>
      <c r="G89">
        <v>-112.6</v>
      </c>
      <c r="H89">
        <v>-7</v>
      </c>
      <c r="I89">
        <v>795</v>
      </c>
      <c r="J89" t="str">
        <f>HYPERLINK("https://climate.onebuilding.org/WMO_Region_4_North_and_Central_America/CAN_Canada/AB_Alberta/CAN_AB_Stettler.AgDM.712890_CWEC2020.zip")</f>
        <v>https://climate.onebuilding.org/WMO_Region_4_North_and_Central_America/CAN_Canada/AB_Alberta/CAN_AB_Stettler.AgDM.712890_CWEC2020.zip</v>
      </c>
    </row>
    <row r="90" spans="1:10" x14ac:dyDescent="0.25">
      <c r="A90" t="s">
        <v>10</v>
      </c>
      <c r="B90" t="s">
        <v>11</v>
      </c>
      <c r="C90" t="s">
        <v>101</v>
      </c>
      <c r="D90">
        <v>715260</v>
      </c>
      <c r="E90" t="s">
        <v>13</v>
      </c>
      <c r="F90">
        <v>51.03</v>
      </c>
      <c r="G90">
        <v>-113.28</v>
      </c>
      <c r="H90">
        <v>-7</v>
      </c>
      <c r="I90">
        <v>967</v>
      </c>
      <c r="J90" t="str">
        <f>HYPERLINK("https://climate.onebuilding.org/WMO_Region_4_North_and_Central_America/CAN_Canada/AB_Alberta/CAN_AB_Strathmore.AgDM.715260_CWEC2020.zip")</f>
        <v>https://climate.onebuilding.org/WMO_Region_4_North_and_Central_America/CAN_Canada/AB_Alberta/CAN_AB_Strathmore.AgDM.715260_CWEC2020.zip</v>
      </c>
    </row>
    <row r="91" spans="1:10" x14ac:dyDescent="0.25">
      <c r="A91" t="s">
        <v>10</v>
      </c>
      <c r="B91" t="s">
        <v>11</v>
      </c>
      <c r="C91" t="s">
        <v>102</v>
      </c>
      <c r="D91">
        <v>712480</v>
      </c>
      <c r="E91" t="s">
        <v>13</v>
      </c>
      <c r="F91">
        <v>51.78</v>
      </c>
      <c r="G91">
        <v>-114.68</v>
      </c>
      <c r="H91">
        <v>-7</v>
      </c>
      <c r="I91">
        <v>1114.4000000000001</v>
      </c>
      <c r="J91" t="str">
        <f>HYPERLINK("https://climate.onebuilding.org/WMO_Region_4_North_and_Central_America/CAN_Canada/AB_Alberta/CAN_AB_Sundre.AP.712480_CWEC2020.zip")</f>
        <v>https://climate.onebuilding.org/WMO_Region_4_North_and_Central_America/CAN_Canada/AB_Alberta/CAN_AB_Sundre.AP.712480_CWEC2020.zip</v>
      </c>
    </row>
    <row r="92" spans="1:10" x14ac:dyDescent="0.25">
      <c r="A92" t="s">
        <v>10</v>
      </c>
      <c r="B92" t="s">
        <v>11</v>
      </c>
      <c r="C92" t="s">
        <v>103</v>
      </c>
      <c r="D92">
        <v>712490</v>
      </c>
      <c r="E92" t="s">
        <v>13</v>
      </c>
      <c r="F92">
        <v>51.77</v>
      </c>
      <c r="G92">
        <v>-113.21</v>
      </c>
      <c r="H92">
        <v>-7</v>
      </c>
      <c r="I92">
        <v>857</v>
      </c>
      <c r="J92" t="str">
        <f>HYPERLINK("https://climate.onebuilding.org/WMO_Region_4_North_and_Central_America/CAN_Canada/AB_Alberta/CAN_AB_Three.Hills.712490_CWEC2020.zip")</f>
        <v>https://climate.onebuilding.org/WMO_Region_4_North_and_Central_America/CAN_Canada/AB_Alberta/CAN_AB_Three.Hills.712490_CWEC2020.zip</v>
      </c>
    </row>
    <row r="93" spans="1:10" x14ac:dyDescent="0.25">
      <c r="A93" t="s">
        <v>10</v>
      </c>
      <c r="B93" t="s">
        <v>11</v>
      </c>
      <c r="C93" t="s">
        <v>104</v>
      </c>
      <c r="D93">
        <v>712760</v>
      </c>
      <c r="E93" t="s">
        <v>13</v>
      </c>
      <c r="F93">
        <v>53.63</v>
      </c>
      <c r="G93">
        <v>-111.68</v>
      </c>
      <c r="H93">
        <v>-7</v>
      </c>
      <c r="I93">
        <v>678</v>
      </c>
      <c r="J93" t="str">
        <f>HYPERLINK("https://climate.onebuilding.org/WMO_Region_4_North_and_Central_America/CAN_Canada/AB_Alberta/CAN_AB_Two.Hills.AgDM.712760_CWEC2020.zip")</f>
        <v>https://climate.onebuilding.org/WMO_Region_4_North_and_Central_America/CAN_Canada/AB_Alberta/CAN_AB_Two.Hills.AgDM.712760_CWEC2020.zip</v>
      </c>
    </row>
    <row r="94" spans="1:10" x14ac:dyDescent="0.25">
      <c r="A94" t="s">
        <v>10</v>
      </c>
      <c r="B94" t="s">
        <v>11</v>
      </c>
      <c r="C94" t="s">
        <v>105</v>
      </c>
      <c r="D94">
        <v>712770</v>
      </c>
      <c r="E94" t="s">
        <v>13</v>
      </c>
      <c r="F94">
        <v>55.1</v>
      </c>
      <c r="G94">
        <v>-117.2</v>
      </c>
      <c r="H94">
        <v>-7</v>
      </c>
      <c r="I94">
        <v>698</v>
      </c>
      <c r="J94" t="str">
        <f>HYPERLINK("https://climate.onebuilding.org/WMO_Region_4_North_and_Central_America/CAN_Canada/AB_Alberta/CAN_AB_Valleyview.AgDM.712770_CWEC2020.zip")</f>
        <v>https://climate.onebuilding.org/WMO_Region_4_North_and_Central_America/CAN_Canada/AB_Alberta/CAN_AB_Valleyview.AgDM.712770_CWEC2020.zip</v>
      </c>
    </row>
    <row r="95" spans="1:10" x14ac:dyDescent="0.25">
      <c r="A95" t="s">
        <v>10</v>
      </c>
      <c r="B95" t="s">
        <v>11</v>
      </c>
      <c r="C95" t="s">
        <v>106</v>
      </c>
      <c r="D95">
        <v>712510</v>
      </c>
      <c r="E95" t="s">
        <v>13</v>
      </c>
      <c r="F95">
        <v>50.05</v>
      </c>
      <c r="G95">
        <v>-112.13</v>
      </c>
      <c r="H95">
        <v>-7</v>
      </c>
      <c r="I95">
        <v>779</v>
      </c>
      <c r="J95" t="str">
        <f>HYPERLINK("https://climate.onebuilding.org/WMO_Region_4_North_and_Central_America/CAN_Canada/AB_Alberta/CAN_AB_Vauxhall.CDA.CS.712510_CWEC2020.zip")</f>
        <v>https://climate.onebuilding.org/WMO_Region_4_North_and_Central_America/CAN_Canada/AB_Alberta/CAN_AB_Vauxhall.CDA.CS.712510_CWEC2020.zip</v>
      </c>
    </row>
    <row r="96" spans="1:10" x14ac:dyDescent="0.25">
      <c r="A96" t="s">
        <v>10</v>
      </c>
      <c r="B96" t="s">
        <v>11</v>
      </c>
      <c r="C96" t="s">
        <v>107</v>
      </c>
      <c r="D96">
        <v>714580</v>
      </c>
      <c r="E96" t="s">
        <v>13</v>
      </c>
      <c r="F96">
        <v>53.51</v>
      </c>
      <c r="G96">
        <v>-112.1</v>
      </c>
      <c r="H96">
        <v>-7</v>
      </c>
      <c r="I96">
        <v>639.4</v>
      </c>
      <c r="J96" t="str">
        <f>HYPERLINK("https://climate.onebuilding.org/WMO_Region_4_North_and_Central_America/CAN_Canada/AB_Alberta/CAN_AB_Vegreville.714580_CWEC2020.zip")</f>
        <v>https://climate.onebuilding.org/WMO_Region_4_North_and_Central_America/CAN_Canada/AB_Alberta/CAN_AB_Vegreville.714580_CWEC2020.zip</v>
      </c>
    </row>
    <row r="97" spans="1:10" x14ac:dyDescent="0.25">
      <c r="A97" t="s">
        <v>10</v>
      </c>
      <c r="B97" t="s">
        <v>11</v>
      </c>
      <c r="C97" t="s">
        <v>108</v>
      </c>
      <c r="D97">
        <v>712780</v>
      </c>
      <c r="E97" t="s">
        <v>13</v>
      </c>
      <c r="F97">
        <v>53.34</v>
      </c>
      <c r="G97">
        <v>-110.88</v>
      </c>
      <c r="H97">
        <v>-7</v>
      </c>
      <c r="I97">
        <v>623</v>
      </c>
      <c r="J97" t="str">
        <f>HYPERLINK("https://climate.onebuilding.org/WMO_Region_4_North_and_Central_America/CAN_Canada/AB_Alberta/CAN_AB_Vermilion.AgDM.712780_CWEC2020.zip")</f>
        <v>https://climate.onebuilding.org/WMO_Region_4_North_and_Central_America/CAN_Canada/AB_Alberta/CAN_AB_Vermilion.AgDM.712780_CWEC2020.zip</v>
      </c>
    </row>
    <row r="98" spans="1:10" x14ac:dyDescent="0.25">
      <c r="A98" t="s">
        <v>10</v>
      </c>
      <c r="B98" t="s">
        <v>11</v>
      </c>
      <c r="C98" t="s">
        <v>109</v>
      </c>
      <c r="D98">
        <v>710620</v>
      </c>
      <c r="E98" t="s">
        <v>13</v>
      </c>
      <c r="F98">
        <v>53.14</v>
      </c>
      <c r="G98">
        <v>-115.13</v>
      </c>
      <c r="H98">
        <v>-7</v>
      </c>
      <c r="I98">
        <v>914</v>
      </c>
      <c r="J98" t="str">
        <f>HYPERLINK("https://climate.onebuilding.org/WMO_Region_4_North_and_Central_America/CAN_Canada/AB_Alberta/CAN_AB_Violet.Grove.CS.710620_CWEC2020.zip")</f>
        <v>https://climate.onebuilding.org/WMO_Region_4_North_and_Central_America/CAN_Canada/AB_Alberta/CAN_AB_Violet.Grove.CS.710620_CWEC2020.zip</v>
      </c>
    </row>
    <row r="99" spans="1:10" x14ac:dyDescent="0.25">
      <c r="A99" t="s">
        <v>10</v>
      </c>
      <c r="B99" t="s">
        <v>11</v>
      </c>
      <c r="C99" t="s">
        <v>110</v>
      </c>
      <c r="D99">
        <v>711180</v>
      </c>
      <c r="E99" t="s">
        <v>13</v>
      </c>
      <c r="F99">
        <v>52.83</v>
      </c>
      <c r="G99">
        <v>-111.1</v>
      </c>
      <c r="H99">
        <v>-7</v>
      </c>
      <c r="I99">
        <v>686.3</v>
      </c>
      <c r="J99" t="str">
        <f>HYPERLINK("https://climate.onebuilding.org/WMO_Region_4_North_and_Central_America/CAN_Canada/AB_Alberta/CAN_AB_Wainwright.CFB.Airfield.711180_CWEC2020.zip")</f>
        <v>https://climate.onebuilding.org/WMO_Region_4_North_and_Central_America/CAN_Canada/AB_Alberta/CAN_AB_Wainwright.CFB.Airfield.711180_CWEC2020.zip</v>
      </c>
    </row>
    <row r="100" spans="1:10" x14ac:dyDescent="0.25">
      <c r="A100" t="s">
        <v>10</v>
      </c>
      <c r="B100" t="s">
        <v>11</v>
      </c>
      <c r="C100" t="s">
        <v>111</v>
      </c>
      <c r="D100">
        <v>711540</v>
      </c>
      <c r="E100" t="s">
        <v>13</v>
      </c>
      <c r="F100">
        <v>49.13</v>
      </c>
      <c r="G100">
        <v>-113.81</v>
      </c>
      <c r="H100">
        <v>-7</v>
      </c>
      <c r="I100">
        <v>1289</v>
      </c>
      <c r="J100" t="str">
        <f>HYPERLINK("https://climate.onebuilding.org/WMO_Region_4_North_and_Central_America/CAN_Canada/AB_Alberta/CAN_AB_Waterton.Park.Gate.711540_CWEC2020.zip")</f>
        <v>https://climate.onebuilding.org/WMO_Region_4_North_and_Central_America/CAN_Canada/AB_Alberta/CAN_AB_Waterton.Park.Gate.711540_CWEC2020.zip</v>
      </c>
    </row>
    <row r="101" spans="1:10" x14ac:dyDescent="0.25">
      <c r="A101" t="s">
        <v>10</v>
      </c>
      <c r="B101" t="s">
        <v>11</v>
      </c>
      <c r="C101" t="s">
        <v>112</v>
      </c>
      <c r="D101">
        <v>719300</v>
      </c>
      <c r="E101" t="s">
        <v>13</v>
      </c>
      <c r="F101">
        <v>54.14</v>
      </c>
      <c r="G101">
        <v>-115.79</v>
      </c>
      <c r="H101">
        <v>-7</v>
      </c>
      <c r="I101">
        <v>782.4</v>
      </c>
      <c r="J101" t="str">
        <f>HYPERLINK("https://climate.onebuilding.org/WMO_Region_4_North_and_Central_America/CAN_Canada/AB_Alberta/CAN_AB_Whitecourt.AP.719300_CWEC2020.zip")</f>
        <v>https://climate.onebuilding.org/WMO_Region_4_North_and_Central_America/CAN_Canada/AB_Alberta/CAN_AB_Whitecourt.AP.719300_CWEC2020.zip</v>
      </c>
    </row>
    <row r="102" spans="1:10" x14ac:dyDescent="0.25">
      <c r="A102" t="s">
        <v>10</v>
      </c>
      <c r="B102" t="s">
        <v>11</v>
      </c>
      <c r="C102" t="s">
        <v>113</v>
      </c>
      <c r="D102">
        <v>712520</v>
      </c>
      <c r="E102" t="s">
        <v>13</v>
      </c>
      <c r="F102">
        <v>53.39</v>
      </c>
      <c r="G102">
        <v>-118.35</v>
      </c>
      <c r="H102">
        <v>-7</v>
      </c>
      <c r="I102">
        <v>1370</v>
      </c>
      <c r="J102" t="str">
        <f>HYPERLINK("https://climate.onebuilding.org/WMO_Region_4_North_and_Central_America/CAN_Canada/AB_Alberta/CAN_AB_Willow.Creek.712520_CWEC2020.zip")</f>
        <v>https://climate.onebuilding.org/WMO_Region_4_North_and_Central_America/CAN_Canada/AB_Alberta/CAN_AB_Willow.Creek.712520_CWEC2020.zip</v>
      </c>
    </row>
    <row r="103" spans="1:10" x14ac:dyDescent="0.25">
      <c r="A103" t="s">
        <v>10</v>
      </c>
      <c r="B103" t="s">
        <v>11</v>
      </c>
      <c r="C103" t="s">
        <v>114</v>
      </c>
      <c r="D103">
        <v>713430</v>
      </c>
      <c r="E103" t="s">
        <v>13</v>
      </c>
      <c r="F103">
        <v>49.5</v>
      </c>
      <c r="G103">
        <v>-112.12</v>
      </c>
      <c r="H103">
        <v>-7</v>
      </c>
      <c r="I103">
        <v>943.9</v>
      </c>
      <c r="J103" t="str">
        <f>HYPERLINK("https://climate.onebuilding.org/WMO_Region_4_North_and_Central_America/CAN_Canada/AB_Alberta/CAN_AB_Wrentham.AgDM.713430_CWEC2020.zip")</f>
        <v>https://climate.onebuilding.org/WMO_Region_4_North_and_Central_America/CAN_Canada/AB_Alberta/CAN_AB_Wrentham.AgDM.713430_CWEC2020.zip</v>
      </c>
    </row>
    <row r="104" spans="1:10" x14ac:dyDescent="0.25">
      <c r="A104" t="s">
        <v>10</v>
      </c>
      <c r="B104" t="s">
        <v>115</v>
      </c>
      <c r="C104" t="s">
        <v>116</v>
      </c>
      <c r="D104">
        <v>711080</v>
      </c>
      <c r="E104" t="s">
        <v>13</v>
      </c>
      <c r="F104">
        <v>49.03</v>
      </c>
      <c r="G104">
        <v>-122.36</v>
      </c>
      <c r="H104">
        <v>-8</v>
      </c>
      <c r="I104">
        <v>59.1</v>
      </c>
      <c r="J104" t="str">
        <f>HYPERLINK("https://climate.onebuilding.org/WMO_Region_4_North_and_Central_America/CAN_Canada/BC_British_Columbia/CAN_BC_Abbotsford.AP.711080_CWEC2020.zip")</f>
        <v>https://climate.onebuilding.org/WMO_Region_4_North_and_Central_America/CAN_Canada/BC_British_Columbia/CAN_BC_Abbotsford.AP.711080_CWEC2020.zip</v>
      </c>
    </row>
    <row r="105" spans="1:10" x14ac:dyDescent="0.25">
      <c r="A105" t="s">
        <v>10</v>
      </c>
      <c r="B105" t="s">
        <v>115</v>
      </c>
      <c r="C105" t="s">
        <v>117</v>
      </c>
      <c r="D105">
        <v>711130</v>
      </c>
      <c r="E105" t="s">
        <v>13</v>
      </c>
      <c r="F105">
        <v>49.24</v>
      </c>
      <c r="G105">
        <v>-121.76</v>
      </c>
      <c r="H105">
        <v>-8</v>
      </c>
      <c r="I105">
        <v>19.3</v>
      </c>
      <c r="J105" t="str">
        <f>HYPERLINK("https://climate.onebuilding.org/WMO_Region_4_North_and_Central_America/CAN_Canada/BC_British_Columbia/CAN_BC_Agassiz.RCS.711130_CWEC2020.zip")</f>
        <v>https://climate.onebuilding.org/WMO_Region_4_North_and_Central_America/CAN_Canada/BC_British_Columbia/CAN_BC_Agassiz.RCS.711130_CWEC2020.zip</v>
      </c>
    </row>
    <row r="106" spans="1:10" x14ac:dyDescent="0.25">
      <c r="A106" t="s">
        <v>10</v>
      </c>
      <c r="B106" t="s">
        <v>115</v>
      </c>
      <c r="C106" t="s">
        <v>118</v>
      </c>
      <c r="D106">
        <v>717690</v>
      </c>
      <c r="E106" t="s">
        <v>13</v>
      </c>
      <c r="F106">
        <v>49.35</v>
      </c>
      <c r="G106">
        <v>-124.16</v>
      </c>
      <c r="H106">
        <v>-8</v>
      </c>
      <c r="I106">
        <v>12.9</v>
      </c>
      <c r="J106" t="str">
        <f>HYPERLINK("https://climate.onebuilding.org/WMO_Region_4_North_and_Central_America/CAN_Canada/BC_British_Columbia/CAN_BC_Ballenas.Island.717690_CWEC2020.zip")</f>
        <v>https://climate.onebuilding.org/WMO_Region_4_North_and_Central_America/CAN_Canada/BC_British_Columbia/CAN_BC_Ballenas.Island.717690_CWEC2020.zip</v>
      </c>
    </row>
    <row r="107" spans="1:10" x14ac:dyDescent="0.25">
      <c r="A107" t="s">
        <v>10</v>
      </c>
      <c r="B107" t="s">
        <v>115</v>
      </c>
      <c r="C107" t="s">
        <v>119</v>
      </c>
      <c r="D107">
        <v>718830</v>
      </c>
      <c r="E107" t="s">
        <v>13</v>
      </c>
      <c r="F107">
        <v>52.13</v>
      </c>
      <c r="G107">
        <v>-119.29</v>
      </c>
      <c r="H107">
        <v>-8</v>
      </c>
      <c r="I107">
        <v>682.8</v>
      </c>
      <c r="J107" t="str">
        <f>HYPERLINK("https://climate.onebuilding.org/WMO_Region_4_North_and_Central_America/CAN_Canada/BC_British_Columbia/CAN_BC_Blue.River.CS.718830_CWEC2020.zip")</f>
        <v>https://climate.onebuilding.org/WMO_Region_4_North_and_Central_America/CAN_Canada/BC_British_Columbia/CAN_BC_Blue.River.CS.718830_CWEC2020.zip</v>
      </c>
    </row>
    <row r="108" spans="1:10" x14ac:dyDescent="0.25">
      <c r="A108" t="s">
        <v>10</v>
      </c>
      <c r="B108" t="s">
        <v>115</v>
      </c>
      <c r="C108" t="s">
        <v>120</v>
      </c>
      <c r="D108">
        <v>714840</v>
      </c>
      <c r="E108" t="s">
        <v>13</v>
      </c>
      <c r="F108">
        <v>53.49</v>
      </c>
      <c r="G108">
        <v>-130.63999999999999</v>
      </c>
      <c r="H108">
        <v>-8</v>
      </c>
      <c r="I108">
        <v>12.5</v>
      </c>
      <c r="J108" t="str">
        <f>HYPERLINK("https://climate.onebuilding.org/WMO_Region_4_North_and_Central_America/CAN_Canada/BC_British_Columbia/CAN_BC_Bonilla.Island.AUT.714840_CWEC2020.zip")</f>
        <v>https://climate.onebuilding.org/WMO_Region_4_North_and_Central_America/CAN_Canada/BC_British_Columbia/CAN_BC_Bonilla.Island.AUT.714840_CWEC2020.zip</v>
      </c>
    </row>
    <row r="109" spans="1:10" x14ac:dyDescent="0.25">
      <c r="A109" t="s">
        <v>10</v>
      </c>
      <c r="B109" t="s">
        <v>115</v>
      </c>
      <c r="C109" t="s">
        <v>121</v>
      </c>
      <c r="D109">
        <v>719520</v>
      </c>
      <c r="E109" t="s">
        <v>13</v>
      </c>
      <c r="F109">
        <v>54.38</v>
      </c>
      <c r="G109">
        <v>-125.96</v>
      </c>
      <c r="H109">
        <v>-8</v>
      </c>
      <c r="I109">
        <v>713.2</v>
      </c>
      <c r="J109" t="str">
        <f>HYPERLINK("https://climate.onebuilding.org/WMO_Region_4_North_and_Central_America/CAN_Canada/BC_British_Columbia/CAN_BC_Burns.Lake.Decker.Lake.719520_CWEC2020.zip")</f>
        <v>https://climate.onebuilding.org/WMO_Region_4_North_and_Central_America/CAN_Canada/BC_British_Columbia/CAN_BC_Burns.Lake.Decker.Lake.719520_CWEC2020.zip</v>
      </c>
    </row>
    <row r="110" spans="1:10" x14ac:dyDescent="0.25">
      <c r="A110" t="s">
        <v>10</v>
      </c>
      <c r="B110" t="s">
        <v>115</v>
      </c>
      <c r="C110" t="s">
        <v>122</v>
      </c>
      <c r="D110">
        <v>716880</v>
      </c>
      <c r="E110" t="s">
        <v>13</v>
      </c>
      <c r="F110">
        <v>50.14</v>
      </c>
      <c r="G110">
        <v>-123.11</v>
      </c>
      <c r="H110">
        <v>-8</v>
      </c>
      <c r="I110">
        <v>884</v>
      </c>
      <c r="J110" t="str">
        <f>HYPERLINK("https://climate.onebuilding.org/WMO_Region_4_North_and_Central_America/CAN_Canada/BC_British_Columbia/CAN_BC_Callaghan.Valley.716880_CWEC2020.zip")</f>
        <v>https://climate.onebuilding.org/WMO_Region_4_North_and_Central_America/CAN_Canada/BC_British_Columbia/CAN_BC_Callaghan.Valley.716880_CWEC2020.zip</v>
      </c>
    </row>
    <row r="111" spans="1:10" x14ac:dyDescent="0.25">
      <c r="A111" t="s">
        <v>10</v>
      </c>
      <c r="B111" t="s">
        <v>115</v>
      </c>
      <c r="C111" t="s">
        <v>123</v>
      </c>
      <c r="D111">
        <v>711070</v>
      </c>
      <c r="E111" t="s">
        <v>13</v>
      </c>
      <c r="F111">
        <v>51.94</v>
      </c>
      <c r="G111">
        <v>-131.02000000000001</v>
      </c>
      <c r="H111">
        <v>-8</v>
      </c>
      <c r="I111">
        <v>87.8</v>
      </c>
      <c r="J111" t="str">
        <f>HYPERLINK("https://climate.onebuilding.org/WMO_Region_4_North_and_Central_America/CAN_Canada/BC_British_Columbia/CAN_BC_Cape.St.James.711070_CWEC2020.zip")</f>
        <v>https://climate.onebuilding.org/WMO_Region_4_North_and_Central_America/CAN_Canada/BC_British_Columbia/CAN_BC_Cape.St.James.711070_CWEC2020.zip</v>
      </c>
    </row>
    <row r="112" spans="1:10" x14ac:dyDescent="0.25">
      <c r="A112" t="s">
        <v>10</v>
      </c>
      <c r="B112" t="s">
        <v>115</v>
      </c>
      <c r="C112" t="s">
        <v>124</v>
      </c>
      <c r="D112">
        <v>714820</v>
      </c>
      <c r="E112" t="s">
        <v>13</v>
      </c>
      <c r="F112">
        <v>52.19</v>
      </c>
      <c r="G112">
        <v>-127.47</v>
      </c>
      <c r="H112">
        <v>-8</v>
      </c>
      <c r="I112">
        <v>26.4</v>
      </c>
      <c r="J112" t="str">
        <f>HYPERLINK("https://climate.onebuilding.org/WMO_Region_4_North_and_Central_America/CAN_Canada/BC_British_Columbia/CAN_BC_Cathedral.Point.AUT.714820_CWEC2020.zip")</f>
        <v>https://climate.onebuilding.org/WMO_Region_4_North_and_Central_America/CAN_Canada/BC_British_Columbia/CAN_BC_Cathedral.Point.AUT.714820_CWEC2020.zip</v>
      </c>
    </row>
    <row r="113" spans="1:10" x14ac:dyDescent="0.25">
      <c r="A113" t="s">
        <v>10</v>
      </c>
      <c r="B113" t="s">
        <v>115</v>
      </c>
      <c r="C113" t="s">
        <v>125</v>
      </c>
      <c r="D113">
        <v>714740</v>
      </c>
      <c r="E113" t="s">
        <v>13</v>
      </c>
      <c r="F113">
        <v>51.12</v>
      </c>
      <c r="G113">
        <v>-121.5</v>
      </c>
      <c r="H113">
        <v>-8</v>
      </c>
      <c r="I113">
        <v>1056.7</v>
      </c>
      <c r="J113" t="str">
        <f>HYPERLINK("https://climate.onebuilding.org/WMO_Region_4_North_and_Central_America/CAN_Canada/BC_British_Columbia/CAN_BC_Clinton.AUT.714740_CWEC2020.zip")</f>
        <v>https://climate.onebuilding.org/WMO_Region_4_North_and_Central_America/CAN_Canada/BC_British_Columbia/CAN_BC_Clinton.AUT.714740_CWEC2020.zip</v>
      </c>
    </row>
    <row r="114" spans="1:10" x14ac:dyDescent="0.25">
      <c r="A114" t="s">
        <v>10</v>
      </c>
      <c r="B114" t="s">
        <v>115</v>
      </c>
      <c r="C114" t="s">
        <v>126</v>
      </c>
      <c r="D114">
        <v>718930</v>
      </c>
      <c r="E114" t="s">
        <v>13</v>
      </c>
      <c r="F114">
        <v>49.72</v>
      </c>
      <c r="G114">
        <v>-124.9</v>
      </c>
      <c r="H114">
        <v>-8</v>
      </c>
      <c r="I114">
        <v>25.6</v>
      </c>
      <c r="J114" t="str">
        <f>HYPERLINK("https://climate.onebuilding.org/WMO_Region_4_North_and_Central_America/CAN_Canada/BC_British_Columbia/CAN_BC_Comox.AP.718930_CWEC2020.zip")</f>
        <v>https://climate.onebuilding.org/WMO_Region_4_North_and_Central_America/CAN_Canada/BC_British_Columbia/CAN_BC_Comox.AP.718930_CWEC2020.zip</v>
      </c>
    </row>
    <row r="115" spans="1:10" x14ac:dyDescent="0.25">
      <c r="A115" t="s">
        <v>10</v>
      </c>
      <c r="B115" t="s">
        <v>115</v>
      </c>
      <c r="C115" t="s">
        <v>127</v>
      </c>
      <c r="D115">
        <v>718800</v>
      </c>
      <c r="E115" t="s">
        <v>13</v>
      </c>
      <c r="F115">
        <v>49.61</v>
      </c>
      <c r="G115">
        <v>-115.78</v>
      </c>
      <c r="H115">
        <v>-8</v>
      </c>
      <c r="I115">
        <v>940</v>
      </c>
      <c r="J115" t="str">
        <f>HYPERLINK("https://climate.onebuilding.org/WMO_Region_4_North_and_Central_America/CAN_Canada/BC_British_Columbia/CAN_BC_Cranbrook.AP.718800_CWEC2020.zip")</f>
        <v>https://climate.onebuilding.org/WMO_Region_4_North_and_Central_America/CAN_Canada/BC_British_Columbia/CAN_BC_Cranbrook.AP.718800_CWEC2020.zip</v>
      </c>
    </row>
    <row r="116" spans="1:10" x14ac:dyDescent="0.25">
      <c r="A116" t="s">
        <v>10</v>
      </c>
      <c r="B116" t="s">
        <v>115</v>
      </c>
      <c r="C116" t="s">
        <v>128</v>
      </c>
      <c r="D116">
        <v>717700</v>
      </c>
      <c r="E116" t="s">
        <v>13</v>
      </c>
      <c r="F116">
        <v>49.08</v>
      </c>
      <c r="G116">
        <v>-116.5</v>
      </c>
      <c r="H116">
        <v>-8</v>
      </c>
      <c r="I116">
        <v>640.70000000000005</v>
      </c>
      <c r="J116" t="str">
        <f>HYPERLINK("https://climate.onebuilding.org/WMO_Region_4_North_and_Central_America/CAN_Canada/BC_British_Columbia/CAN_BC_Creston.Campbell.Scientific.717700_CWEC2020.zip")</f>
        <v>https://climate.onebuilding.org/WMO_Region_4_North_and_Central_America/CAN_Canada/BC_British_Columbia/CAN_BC_Creston.Campbell.Scientific.717700_CWEC2020.zip</v>
      </c>
    </row>
    <row r="117" spans="1:10" x14ac:dyDescent="0.25">
      <c r="A117" t="s">
        <v>10</v>
      </c>
      <c r="B117" t="s">
        <v>115</v>
      </c>
      <c r="C117" t="s">
        <v>129</v>
      </c>
      <c r="D117">
        <v>717710</v>
      </c>
      <c r="E117" t="s">
        <v>13</v>
      </c>
      <c r="F117">
        <v>53.03</v>
      </c>
      <c r="G117">
        <v>-131.6</v>
      </c>
      <c r="H117">
        <v>-8</v>
      </c>
      <c r="I117">
        <v>12.6</v>
      </c>
      <c r="J117" t="str">
        <f>HYPERLINK("https://climate.onebuilding.org/WMO_Region_4_North_and_Central_America/CAN_Canada/BC_British_Columbia/CAN_BC_Cumshewa.Island.717710_CWEC2020.zip")</f>
        <v>https://climate.onebuilding.org/WMO_Region_4_North_and_Central_America/CAN_Canada/BC_British_Columbia/CAN_BC_Cumshewa.Island.717710_CWEC2020.zip</v>
      </c>
    </row>
    <row r="118" spans="1:10" x14ac:dyDescent="0.25">
      <c r="A118" t="s">
        <v>10</v>
      </c>
      <c r="B118" t="s">
        <v>115</v>
      </c>
      <c r="C118" t="s">
        <v>130</v>
      </c>
      <c r="D118">
        <v>714710</v>
      </c>
      <c r="E118" t="s">
        <v>13</v>
      </c>
      <c r="F118">
        <v>55.74</v>
      </c>
      <c r="G118">
        <v>-120.18</v>
      </c>
      <c r="H118">
        <v>-7</v>
      </c>
      <c r="I118">
        <v>654.70000000000005</v>
      </c>
      <c r="J118" t="str">
        <f>HYPERLINK("https://climate.onebuilding.org/WMO_Region_4_North_and_Central_America/CAN_Canada/BC_British_Columbia/CAN_BC_Dawson.Creek.AP.714710_CWEC2020.zip")</f>
        <v>https://climate.onebuilding.org/WMO_Region_4_North_and_Central_America/CAN_Canada/BC_British_Columbia/CAN_BC_Dawson.Creek.AP.714710_CWEC2020.zip</v>
      </c>
    </row>
    <row r="119" spans="1:10" x14ac:dyDescent="0.25">
      <c r="A119" t="s">
        <v>10</v>
      </c>
      <c r="B119" t="s">
        <v>115</v>
      </c>
      <c r="C119" t="s">
        <v>131</v>
      </c>
      <c r="D119">
        <v>712220</v>
      </c>
      <c r="E119" t="s">
        <v>13</v>
      </c>
      <c r="F119">
        <v>58.43</v>
      </c>
      <c r="G119">
        <v>-130.03</v>
      </c>
      <c r="H119">
        <v>-8</v>
      </c>
      <c r="I119">
        <v>800.7</v>
      </c>
      <c r="J119" t="str">
        <f>HYPERLINK("https://climate.onebuilding.org/WMO_Region_4_North_and_Central_America/CAN_Canada/BC_British_Columbia/CAN_BC_Dease.Lake.AUT.712220_CWEC2020.zip")</f>
        <v>https://climate.onebuilding.org/WMO_Region_4_North_and_Central_America/CAN_Canada/BC_British_Columbia/CAN_BC_Dease.Lake.AUT.712220_CWEC2020.zip</v>
      </c>
    </row>
    <row r="120" spans="1:10" x14ac:dyDescent="0.25">
      <c r="A120" t="s">
        <v>10</v>
      </c>
      <c r="B120" t="s">
        <v>115</v>
      </c>
      <c r="C120" t="s">
        <v>132</v>
      </c>
      <c r="D120">
        <v>710310</v>
      </c>
      <c r="E120" t="s">
        <v>13</v>
      </c>
      <c r="F120">
        <v>48.42</v>
      </c>
      <c r="G120">
        <v>-123.23</v>
      </c>
      <c r="H120">
        <v>-8</v>
      </c>
      <c r="I120">
        <v>18.899999999999999</v>
      </c>
      <c r="J120" t="str">
        <f>HYPERLINK("https://climate.onebuilding.org/WMO_Region_4_North_and_Central_America/CAN_Canada/BC_British_Columbia/CAN_BC_Discovery.Island.710310_CWEC2020.zip")</f>
        <v>https://climate.onebuilding.org/WMO_Region_4_North_and_Central_America/CAN_Canada/BC_British_Columbia/CAN_BC_Discovery.Island.710310_CWEC2020.zip</v>
      </c>
    </row>
    <row r="121" spans="1:10" x14ac:dyDescent="0.25">
      <c r="A121" t="s">
        <v>10</v>
      </c>
      <c r="B121" t="s">
        <v>115</v>
      </c>
      <c r="C121" t="s">
        <v>133</v>
      </c>
      <c r="D121">
        <v>717720</v>
      </c>
      <c r="E121" t="s">
        <v>13</v>
      </c>
      <c r="F121">
        <v>49.21</v>
      </c>
      <c r="G121">
        <v>-123.81</v>
      </c>
      <c r="H121">
        <v>-8</v>
      </c>
      <c r="I121">
        <v>7.6</v>
      </c>
      <c r="J121" t="str">
        <f>HYPERLINK("https://climate.onebuilding.org/WMO_Region_4_North_and_Central_America/CAN_Canada/BC_British_Columbia/CAN_BC_Entrance.Island.717720_CWEC2020.zip")</f>
        <v>https://climate.onebuilding.org/WMO_Region_4_North_and_Central_America/CAN_Canada/BC_British_Columbia/CAN_BC_Entrance.Island.717720_CWEC2020.zip</v>
      </c>
    </row>
    <row r="122" spans="1:10" x14ac:dyDescent="0.25">
      <c r="A122" t="s">
        <v>10</v>
      </c>
      <c r="B122" t="s">
        <v>115</v>
      </c>
      <c r="C122" t="s">
        <v>134</v>
      </c>
      <c r="D122">
        <v>717980</v>
      </c>
      <c r="E122" t="s">
        <v>13</v>
      </c>
      <c r="F122">
        <v>48.43</v>
      </c>
      <c r="G122">
        <v>-123.44</v>
      </c>
      <c r="H122">
        <v>-8</v>
      </c>
      <c r="I122">
        <v>3</v>
      </c>
      <c r="J122" t="str">
        <f>HYPERLINK("https://climate.onebuilding.org/WMO_Region_4_North_and_Central_America/CAN_Canada/BC_British_Columbia/CAN_BC_Esquimalt.Harbour.717980_CWEC2020.zip")</f>
        <v>https://climate.onebuilding.org/WMO_Region_4_North_and_Central_America/CAN_Canada/BC_British_Columbia/CAN_BC_Esquimalt.Harbour.717980_CWEC2020.zip</v>
      </c>
    </row>
    <row r="123" spans="1:10" x14ac:dyDescent="0.25">
      <c r="A123" t="s">
        <v>10</v>
      </c>
      <c r="B123" t="s">
        <v>115</v>
      </c>
      <c r="C123" t="s">
        <v>135</v>
      </c>
      <c r="D123">
        <v>718940</v>
      </c>
      <c r="E123" t="s">
        <v>13</v>
      </c>
      <c r="F123">
        <v>49.38</v>
      </c>
      <c r="G123">
        <v>-126.54</v>
      </c>
      <c r="H123">
        <v>-8</v>
      </c>
      <c r="I123">
        <v>5.8</v>
      </c>
      <c r="J123" t="str">
        <f>HYPERLINK("https://climate.onebuilding.org/WMO_Region_4_North_and_Central_America/CAN_Canada/BC_British_Columbia/CAN_BC_Estevan.Point.CS.718940_CWEC2020.zip")</f>
        <v>https://climate.onebuilding.org/WMO_Region_4_North_and_Central_America/CAN_Canada/BC_British_Columbia/CAN_BC_Estevan.Point.CS.718940_CWEC2020.zip</v>
      </c>
    </row>
    <row r="124" spans="1:10" x14ac:dyDescent="0.25">
      <c r="A124" t="s">
        <v>10</v>
      </c>
      <c r="B124" t="s">
        <v>115</v>
      </c>
      <c r="C124" t="s">
        <v>136</v>
      </c>
      <c r="D124">
        <v>715680</v>
      </c>
      <c r="E124" t="s">
        <v>13</v>
      </c>
      <c r="F124">
        <v>50.45</v>
      </c>
      <c r="G124">
        <v>-125.99</v>
      </c>
      <c r="H124">
        <v>-8</v>
      </c>
      <c r="I124">
        <v>3.2</v>
      </c>
      <c r="J124" t="str">
        <f>HYPERLINK("https://climate.onebuilding.org/WMO_Region_4_North_and_Central_America/CAN_Canada/BC_British_Columbia/CAN_BC_Fanny.Island.715680_CWEC2020.zip")</f>
        <v>https://climate.onebuilding.org/WMO_Region_4_North_and_Central_America/CAN_Canada/BC_British_Columbia/CAN_BC_Fanny.Island.715680_CWEC2020.zip</v>
      </c>
    </row>
    <row r="125" spans="1:10" x14ac:dyDescent="0.25">
      <c r="A125" t="s">
        <v>10</v>
      </c>
      <c r="B125" t="s">
        <v>115</v>
      </c>
      <c r="C125" t="s">
        <v>137</v>
      </c>
      <c r="D125">
        <v>719450</v>
      </c>
      <c r="E125" t="s">
        <v>13</v>
      </c>
      <c r="F125">
        <v>58.84</v>
      </c>
      <c r="G125">
        <v>-122.6</v>
      </c>
      <c r="H125">
        <v>-8</v>
      </c>
      <c r="I125">
        <v>381.9</v>
      </c>
      <c r="J125" t="str">
        <f>HYPERLINK("https://climate.onebuilding.org/WMO_Region_4_North_and_Central_America/CAN_Canada/BC_British_Columbia/CAN_BC_Fort.Nelson.AP.719450_CWEC2020.zip")</f>
        <v>https://climate.onebuilding.org/WMO_Region_4_North_and_Central_America/CAN_Canada/BC_British_Columbia/CAN_BC_Fort.Nelson.AP.719450_CWEC2020.zip</v>
      </c>
    </row>
    <row r="126" spans="1:10" x14ac:dyDescent="0.25">
      <c r="A126" t="s">
        <v>10</v>
      </c>
      <c r="B126" t="s">
        <v>115</v>
      </c>
      <c r="C126" t="s">
        <v>138</v>
      </c>
      <c r="D126">
        <v>719430</v>
      </c>
      <c r="E126" t="s">
        <v>13</v>
      </c>
      <c r="F126">
        <v>56.24</v>
      </c>
      <c r="G126">
        <v>-120.74</v>
      </c>
      <c r="H126">
        <v>-8</v>
      </c>
      <c r="I126">
        <v>694.9</v>
      </c>
      <c r="J126" t="str">
        <f>HYPERLINK("https://climate.onebuilding.org/WMO_Region_4_North_and_Central_America/CAN_Canada/BC_British_Columbia/CAN_BC_Fort.St.John.AP.719430_CWEC2020.zip")</f>
        <v>https://climate.onebuilding.org/WMO_Region_4_North_and_Central_America/CAN_Canada/BC_British_Columbia/CAN_BC_Fort.St.John.AP.719430_CWEC2020.zip</v>
      </c>
    </row>
    <row r="127" spans="1:10" x14ac:dyDescent="0.25">
      <c r="A127" t="s">
        <v>10</v>
      </c>
      <c r="B127" t="s">
        <v>115</v>
      </c>
      <c r="C127" t="s">
        <v>139</v>
      </c>
      <c r="D127">
        <v>714760</v>
      </c>
      <c r="E127" t="s">
        <v>13</v>
      </c>
      <c r="F127">
        <v>54.58</v>
      </c>
      <c r="G127">
        <v>-130.69999999999999</v>
      </c>
      <c r="H127">
        <v>-8</v>
      </c>
      <c r="I127">
        <v>9.5</v>
      </c>
      <c r="J127" t="str">
        <f>HYPERLINK("https://climate.onebuilding.org/WMO_Region_4_North_and_Central_America/CAN_Canada/BC_British_Columbia/CAN_BC_Grey.Islet.AUT.714760_CWEC2020.zip")</f>
        <v>https://climate.onebuilding.org/WMO_Region_4_North_and_Central_America/CAN_Canada/BC_British_Columbia/CAN_BC_Grey.Islet.AUT.714760_CWEC2020.zip</v>
      </c>
    </row>
    <row r="128" spans="1:10" x14ac:dyDescent="0.25">
      <c r="A128" t="s">
        <v>10</v>
      </c>
      <c r="B128" t="s">
        <v>115</v>
      </c>
      <c r="C128" t="s">
        <v>140</v>
      </c>
      <c r="D128">
        <v>714850</v>
      </c>
      <c r="E128" t="s">
        <v>13</v>
      </c>
      <c r="F128">
        <v>50.94</v>
      </c>
      <c r="G128">
        <v>-127.63</v>
      </c>
      <c r="H128">
        <v>-8</v>
      </c>
      <c r="I128">
        <v>13.5</v>
      </c>
      <c r="J128" t="str">
        <f>HYPERLINK("https://climate.onebuilding.org/WMO_Region_4_North_and_Central_America/CAN_Canada/BC_British_Columbia/CAN_BC_Herbert.Island.AUT.714850_CWEC2020.zip")</f>
        <v>https://climate.onebuilding.org/WMO_Region_4_North_and_Central_America/CAN_Canada/BC_British_Columbia/CAN_BC_Herbert.Island.AUT.714850_CWEC2020.zip</v>
      </c>
    </row>
    <row r="129" spans="1:10" x14ac:dyDescent="0.25">
      <c r="A129" t="s">
        <v>10</v>
      </c>
      <c r="B129" t="s">
        <v>115</v>
      </c>
      <c r="C129" t="s">
        <v>141</v>
      </c>
      <c r="D129">
        <v>712190</v>
      </c>
      <c r="E129" t="s">
        <v>13</v>
      </c>
      <c r="F129">
        <v>54.17</v>
      </c>
      <c r="G129">
        <v>-130.36000000000001</v>
      </c>
      <c r="H129">
        <v>-8</v>
      </c>
      <c r="I129">
        <v>5.5</v>
      </c>
      <c r="J129" t="str">
        <f>HYPERLINK("https://climate.onebuilding.org/WMO_Region_4_North_and_Central_America/CAN_Canada/BC_British_Columbia/CAN_BC_Holland.Rock.712190_CWEC2020.zip")</f>
        <v>https://climate.onebuilding.org/WMO_Region_4_North_and_Central_America/CAN_Canada/BC_British_Columbia/CAN_BC_Holland.Rock.712190_CWEC2020.zip</v>
      </c>
    </row>
    <row r="130" spans="1:10" x14ac:dyDescent="0.25">
      <c r="A130" t="s">
        <v>10</v>
      </c>
      <c r="B130" t="s">
        <v>115</v>
      </c>
      <c r="C130" t="s">
        <v>142</v>
      </c>
      <c r="D130">
        <v>711870</v>
      </c>
      <c r="E130" t="s">
        <v>13</v>
      </c>
      <c r="F130">
        <v>49.37</v>
      </c>
      <c r="G130">
        <v>-121.5</v>
      </c>
      <c r="H130">
        <v>-8</v>
      </c>
      <c r="I130">
        <v>39</v>
      </c>
      <c r="J130" t="str">
        <f>HYPERLINK("https://climate.onebuilding.org/WMO_Region_4_North_and_Central_America/CAN_Canada/BC_British_Columbia/CAN_BC_Hope.AP.711870_CWEC2020.zip")</f>
        <v>https://climate.onebuilding.org/WMO_Region_4_North_and_Central_America/CAN_Canada/BC_British_Columbia/CAN_BC_Hope.AP.711870_CWEC2020.zip</v>
      </c>
    </row>
    <row r="131" spans="1:10" x14ac:dyDescent="0.25">
      <c r="A131" t="s">
        <v>10</v>
      </c>
      <c r="B131" t="s">
        <v>115</v>
      </c>
      <c r="C131" t="s">
        <v>143</v>
      </c>
      <c r="D131">
        <v>712110</v>
      </c>
      <c r="E131" t="s">
        <v>13</v>
      </c>
      <c r="F131">
        <v>49.49</v>
      </c>
      <c r="G131">
        <v>-123.3</v>
      </c>
      <c r="H131">
        <v>-8</v>
      </c>
      <c r="I131">
        <v>7.1</v>
      </c>
      <c r="J131" t="str">
        <f>HYPERLINK("https://climate.onebuilding.org/WMO_Region_4_North_and_Central_America/CAN_Canada/BC_British_Columbia/CAN_BC_Howe.Sound.Pam.Rocks.712110_CWEC2020.zip")</f>
        <v>https://climate.onebuilding.org/WMO_Region_4_North_and_Central_America/CAN_Canada/BC_British_Columbia/CAN_BC_Howe.Sound.Pam.Rocks.712110_CWEC2020.zip</v>
      </c>
    </row>
    <row r="132" spans="1:10" x14ac:dyDescent="0.25">
      <c r="A132" t="s">
        <v>10</v>
      </c>
      <c r="B132" t="s">
        <v>115</v>
      </c>
      <c r="C132" t="s">
        <v>144</v>
      </c>
      <c r="D132">
        <v>718870</v>
      </c>
      <c r="E132" t="s">
        <v>13</v>
      </c>
      <c r="F132">
        <v>50.7</v>
      </c>
      <c r="G132">
        <v>-120.45</v>
      </c>
      <c r="H132">
        <v>-8</v>
      </c>
      <c r="I132">
        <v>345.3</v>
      </c>
      <c r="J132" t="str">
        <f>HYPERLINK("https://climate.onebuilding.org/WMO_Region_4_North_and_Central_America/CAN_Canada/BC_British_Columbia/CAN_BC_Kamloops.AP.718870_CWEC2020.zip")</f>
        <v>https://climate.onebuilding.org/WMO_Region_4_North_and_Central_America/CAN_Canada/BC_British_Columbia/CAN_BC_Kamloops.AP.718870_CWEC2020.zip</v>
      </c>
    </row>
    <row r="133" spans="1:10" x14ac:dyDescent="0.25">
      <c r="A133" t="s">
        <v>10</v>
      </c>
      <c r="B133" t="s">
        <v>115</v>
      </c>
      <c r="C133" t="s">
        <v>145</v>
      </c>
      <c r="D133">
        <v>712030</v>
      </c>
      <c r="E133" t="s">
        <v>13</v>
      </c>
      <c r="F133">
        <v>49.96</v>
      </c>
      <c r="G133">
        <v>-119.38</v>
      </c>
      <c r="H133">
        <v>-8</v>
      </c>
      <c r="I133">
        <v>429.5</v>
      </c>
      <c r="J133" t="str">
        <f>HYPERLINK("https://climate.onebuilding.org/WMO_Region_4_North_and_Central_America/CAN_Canada/BC_British_Columbia/CAN_BC_Kelowna.712030_CWEC2020.zip")</f>
        <v>https://climate.onebuilding.org/WMO_Region_4_North_and_Central_America/CAN_Canada/BC_British_Columbia/CAN_BC_Kelowna.712030_CWEC2020.zip</v>
      </c>
    </row>
    <row r="134" spans="1:10" x14ac:dyDescent="0.25">
      <c r="A134" t="s">
        <v>10</v>
      </c>
      <c r="B134" t="s">
        <v>115</v>
      </c>
      <c r="C134" t="s">
        <v>146</v>
      </c>
      <c r="D134">
        <v>714720</v>
      </c>
      <c r="E134" t="s">
        <v>13</v>
      </c>
      <c r="F134">
        <v>53.32</v>
      </c>
      <c r="G134">
        <v>-132.77000000000001</v>
      </c>
      <c r="H134">
        <v>-8</v>
      </c>
      <c r="I134">
        <v>14.7</v>
      </c>
      <c r="J134" t="str">
        <f>HYPERLINK("https://climate.onebuilding.org/WMO_Region_4_North_and_Central_America/CAN_Canada/BC_British_Columbia/CAN_BC_Kindakun.Rocks.AUT.714720_CWEC2020.zip")</f>
        <v>https://climate.onebuilding.org/WMO_Region_4_North_and_Central_America/CAN_Canada/BC_British_Columbia/CAN_BC_Kindakun.Rocks.AUT.714720_CWEC2020.zip</v>
      </c>
    </row>
    <row r="135" spans="1:10" x14ac:dyDescent="0.25">
      <c r="A135" t="s">
        <v>10</v>
      </c>
      <c r="B135" t="s">
        <v>115</v>
      </c>
      <c r="C135" t="s">
        <v>147</v>
      </c>
      <c r="D135">
        <v>719030</v>
      </c>
      <c r="E135" t="s">
        <v>13</v>
      </c>
      <c r="F135">
        <v>54.26</v>
      </c>
      <c r="G135">
        <v>-133.06</v>
      </c>
      <c r="H135">
        <v>-8</v>
      </c>
      <c r="I135">
        <v>46.9</v>
      </c>
      <c r="J135" t="str">
        <f>HYPERLINK("https://climate.onebuilding.org/WMO_Region_4_North_and_Central_America/CAN_Canada/BC_British_Columbia/CAN_BC_Langara.Island.RCS.719030_CWEC2020.zip")</f>
        <v>https://climate.onebuilding.org/WMO_Region_4_North_and_Central_America/CAN_Canada/BC_British_Columbia/CAN_BC_Langara.Island.RCS.719030_CWEC2020.zip</v>
      </c>
    </row>
    <row r="136" spans="1:10" x14ac:dyDescent="0.25">
      <c r="A136" t="s">
        <v>10</v>
      </c>
      <c r="B136" t="s">
        <v>115</v>
      </c>
      <c r="C136" t="s">
        <v>148</v>
      </c>
      <c r="D136">
        <v>719990</v>
      </c>
      <c r="E136" t="s">
        <v>13</v>
      </c>
      <c r="F136">
        <v>50.68</v>
      </c>
      <c r="G136">
        <v>-121.93</v>
      </c>
      <c r="H136">
        <v>-8</v>
      </c>
      <c r="I136">
        <v>239.5</v>
      </c>
      <c r="J136" t="str">
        <f>HYPERLINK("https://climate.onebuilding.org/WMO_Region_4_North_and_Central_America/CAN_Canada/BC_British_Columbia/CAN_BC_Lillooet.719990_CWEC2020.zip")</f>
        <v>https://climate.onebuilding.org/WMO_Region_4_North_and_Central_America/CAN_Canada/BC_British_Columbia/CAN_BC_Lillooet.719990_CWEC2020.zip</v>
      </c>
    </row>
    <row r="137" spans="1:10" x14ac:dyDescent="0.25">
      <c r="A137" t="s">
        <v>10</v>
      </c>
      <c r="B137" t="s">
        <v>115</v>
      </c>
      <c r="C137" t="s">
        <v>149</v>
      </c>
      <c r="D137">
        <v>712200</v>
      </c>
      <c r="E137" t="s">
        <v>13</v>
      </c>
      <c r="F137">
        <v>54.3</v>
      </c>
      <c r="G137">
        <v>-130.61000000000001</v>
      </c>
      <c r="H137">
        <v>-8</v>
      </c>
      <c r="I137">
        <v>2</v>
      </c>
      <c r="J137" t="str">
        <f>HYPERLINK("https://climate.onebuilding.org/WMO_Region_4_North_and_Central_America/CAN_Canada/BC_British_Columbia/CAN_BC_Lucy.Island.Lightstation.712200_CWEC2020.zip")</f>
        <v>https://climate.onebuilding.org/WMO_Region_4_North_and_Central_America/CAN_Canada/BC_British_Columbia/CAN_BC_Lucy.Island.Lightstation.712200_CWEC2020.zip</v>
      </c>
    </row>
    <row r="138" spans="1:10" x14ac:dyDescent="0.25">
      <c r="A138" t="s">
        <v>10</v>
      </c>
      <c r="B138" t="s">
        <v>115</v>
      </c>
      <c r="C138" t="s">
        <v>150</v>
      </c>
      <c r="D138">
        <v>717650</v>
      </c>
      <c r="E138" t="s">
        <v>13</v>
      </c>
      <c r="F138">
        <v>50.22</v>
      </c>
      <c r="G138">
        <v>-121.58</v>
      </c>
      <c r="H138">
        <v>-8</v>
      </c>
      <c r="I138">
        <v>225</v>
      </c>
      <c r="J138" t="str">
        <f>HYPERLINK("https://climate.onebuilding.org/WMO_Region_4_North_and_Central_America/CAN_Canada/BC_British_Columbia/CAN_BC_Lytton.RCS.717650_CWEC2020.zip")</f>
        <v>https://climate.onebuilding.org/WMO_Region_4_North_and_Central_America/CAN_Canada/BC_British_Columbia/CAN_BC_Lytton.RCS.717650_CWEC2020.zip</v>
      </c>
    </row>
    <row r="139" spans="1:10" x14ac:dyDescent="0.25">
      <c r="A139" t="s">
        <v>10</v>
      </c>
      <c r="B139" t="s">
        <v>115</v>
      </c>
      <c r="C139" t="s">
        <v>151</v>
      </c>
      <c r="D139">
        <v>712900</v>
      </c>
      <c r="E139" t="s">
        <v>13</v>
      </c>
      <c r="F139">
        <v>55.3</v>
      </c>
      <c r="G139">
        <v>-123.13</v>
      </c>
      <c r="H139">
        <v>-8</v>
      </c>
      <c r="I139">
        <v>690.1</v>
      </c>
      <c r="J139" t="str">
        <f>HYPERLINK("https://climate.onebuilding.org/WMO_Region_4_North_and_Central_America/CAN_Canada/BC_British_Columbia/CAN_BC_Mackenzie.712900_CWEC2020.zip")</f>
        <v>https://climate.onebuilding.org/WMO_Region_4_North_and_Central_America/CAN_Canada/BC_British_Columbia/CAN_BC_Mackenzie.712900_CWEC2020.zip</v>
      </c>
    </row>
    <row r="140" spans="1:10" x14ac:dyDescent="0.25">
      <c r="A140" t="s">
        <v>10</v>
      </c>
      <c r="B140" t="s">
        <v>115</v>
      </c>
      <c r="C140" t="s">
        <v>152</v>
      </c>
      <c r="D140">
        <v>717740</v>
      </c>
      <c r="E140" t="s">
        <v>13</v>
      </c>
      <c r="F140">
        <v>48.57</v>
      </c>
      <c r="G140">
        <v>-123.53</v>
      </c>
      <c r="H140">
        <v>-8</v>
      </c>
      <c r="I140">
        <v>356.8</v>
      </c>
      <c r="J140" t="str">
        <f>HYPERLINK("https://climate.onebuilding.org/WMO_Region_4_North_and_Central_America/CAN_Canada/BC_British_Columbia/CAN_BC_Malahat.717740_CWEC2020.zip")</f>
        <v>https://climate.onebuilding.org/WMO_Region_4_North_and_Central_America/CAN_Canada/BC_British_Columbia/CAN_BC_Malahat.717740_CWEC2020.zip</v>
      </c>
    </row>
    <row r="141" spans="1:10" x14ac:dyDescent="0.25">
      <c r="A141" t="s">
        <v>10</v>
      </c>
      <c r="B141" t="s">
        <v>115</v>
      </c>
      <c r="C141" t="s">
        <v>153</v>
      </c>
      <c r="D141">
        <v>712160</v>
      </c>
      <c r="E141" t="s">
        <v>13</v>
      </c>
      <c r="F141">
        <v>50.27</v>
      </c>
      <c r="G141">
        <v>-117.82</v>
      </c>
      <c r="H141">
        <v>-8</v>
      </c>
      <c r="I141">
        <v>512.1</v>
      </c>
      <c r="J141" t="str">
        <f>HYPERLINK("https://climate.onebuilding.org/WMO_Region_4_North_and_Central_America/CAN_Canada/BC_British_Columbia/CAN_BC_Nakusp.CS.712160_CWEC2020.zip")</f>
        <v>https://climate.onebuilding.org/WMO_Region_4_North_and_Central_America/CAN_Canada/BC_British_Columbia/CAN_BC_Nakusp.CS.712160_CWEC2020.zip</v>
      </c>
    </row>
    <row r="142" spans="1:10" x14ac:dyDescent="0.25">
      <c r="A142" t="s">
        <v>10</v>
      </c>
      <c r="B142" t="s">
        <v>115</v>
      </c>
      <c r="C142" t="s">
        <v>154</v>
      </c>
      <c r="D142">
        <v>717760</v>
      </c>
      <c r="E142" t="s">
        <v>13</v>
      </c>
      <c r="F142">
        <v>49.49</v>
      </c>
      <c r="G142">
        <v>-117.31</v>
      </c>
      <c r="H142">
        <v>-8</v>
      </c>
      <c r="I142">
        <v>534.9</v>
      </c>
      <c r="J142" t="str">
        <f>HYPERLINK("https://climate.onebuilding.org/WMO_Region_4_North_and_Central_America/CAN_Canada/BC_British_Columbia/CAN_BC_Nelson.CS.717760_CWEC2020.zip")</f>
        <v>https://climate.onebuilding.org/WMO_Region_4_North_and_Central_America/CAN_Canada/BC_British_Columbia/CAN_BC_Nelson.CS.717760_CWEC2020.zip</v>
      </c>
    </row>
    <row r="143" spans="1:10" x14ac:dyDescent="0.25">
      <c r="A143" t="s">
        <v>10</v>
      </c>
      <c r="B143" t="s">
        <v>115</v>
      </c>
      <c r="C143" t="s">
        <v>155</v>
      </c>
      <c r="D143">
        <v>712150</v>
      </c>
      <c r="E143" t="s">
        <v>13</v>
      </c>
      <c r="F143">
        <v>49.03</v>
      </c>
      <c r="G143">
        <v>-119.44</v>
      </c>
      <c r="H143">
        <v>-8</v>
      </c>
      <c r="I143">
        <v>282.89999999999998</v>
      </c>
      <c r="J143" t="str">
        <f>HYPERLINK("https://climate.onebuilding.org/WMO_Region_4_North_and_Central_America/CAN_Canada/BC_British_Columbia/CAN_BC_Osoyoos.CS.712150_CWEC2020.zip")</f>
        <v>https://climate.onebuilding.org/WMO_Region_4_North_and_Central_America/CAN_Canada/BC_British_Columbia/CAN_BC_Osoyoos.CS.712150_CWEC2020.zip</v>
      </c>
    </row>
    <row r="144" spans="1:10" x14ac:dyDescent="0.25">
      <c r="A144" t="s">
        <v>10</v>
      </c>
      <c r="B144" t="s">
        <v>115</v>
      </c>
      <c r="C144" t="s">
        <v>156</v>
      </c>
      <c r="D144">
        <v>717770</v>
      </c>
      <c r="E144" t="s">
        <v>13</v>
      </c>
      <c r="F144">
        <v>50.31</v>
      </c>
      <c r="G144">
        <v>-122.73</v>
      </c>
      <c r="H144">
        <v>-8</v>
      </c>
      <c r="I144">
        <v>204.3</v>
      </c>
      <c r="J144" t="str">
        <f>HYPERLINK("https://climate.onebuilding.org/WMO_Region_4_North_and_Central_America/CAN_Canada/BC_British_Columbia/CAN_BC_Pemberton.Airport.CS.717770_CWEC2020.zip")</f>
        <v>https://climate.onebuilding.org/WMO_Region_4_North_and_Central_America/CAN_Canada/BC_British_Columbia/CAN_BC_Pemberton.Airport.CS.717770_CWEC2020.zip</v>
      </c>
    </row>
    <row r="145" spans="1:10" x14ac:dyDescent="0.25">
      <c r="A145" t="s">
        <v>10</v>
      </c>
      <c r="B145" t="s">
        <v>115</v>
      </c>
      <c r="C145" t="s">
        <v>157</v>
      </c>
      <c r="D145">
        <v>718890</v>
      </c>
      <c r="E145" t="s">
        <v>13</v>
      </c>
      <c r="F145">
        <v>49.46</v>
      </c>
      <c r="G145">
        <v>-119.6</v>
      </c>
      <c r="H145">
        <v>-8</v>
      </c>
      <c r="I145">
        <v>344.4</v>
      </c>
      <c r="J145" t="str">
        <f>HYPERLINK("https://climate.onebuilding.org/WMO_Region_4_North_and_Central_America/CAN_Canada/BC_British_Columbia/CAN_BC_Penticton.AP.718890_CWEC2020.zip")</f>
        <v>https://climate.onebuilding.org/WMO_Region_4_North_and_Central_America/CAN_Canada/BC_British_Columbia/CAN_BC_Penticton.AP.718890_CWEC2020.zip</v>
      </c>
    </row>
    <row r="146" spans="1:10" x14ac:dyDescent="0.25">
      <c r="A146" t="s">
        <v>10</v>
      </c>
      <c r="B146" t="s">
        <v>115</v>
      </c>
      <c r="C146" t="s">
        <v>158</v>
      </c>
      <c r="D146">
        <v>717750</v>
      </c>
      <c r="E146" t="s">
        <v>13</v>
      </c>
      <c r="F146">
        <v>49.21</v>
      </c>
      <c r="G146">
        <v>-122.69</v>
      </c>
      <c r="H146">
        <v>-8</v>
      </c>
      <c r="I146">
        <v>5</v>
      </c>
      <c r="J146" t="str">
        <f>HYPERLINK("https://climate.onebuilding.org/WMO_Region_4_North_and_Central_America/CAN_Canada/BC_British_Columbia/CAN_BC_Pitt.Meadows.CS.717750_CWEC2020.zip")</f>
        <v>https://climate.onebuilding.org/WMO_Region_4_North_and_Central_America/CAN_Canada/BC_British_Columbia/CAN_BC_Pitt.Meadows.CS.717750_CWEC2020.zip</v>
      </c>
    </row>
    <row r="147" spans="1:10" x14ac:dyDescent="0.25">
      <c r="A147" t="s">
        <v>10</v>
      </c>
      <c r="B147" t="s">
        <v>115</v>
      </c>
      <c r="C147" t="s">
        <v>159</v>
      </c>
      <c r="D147">
        <v>710370</v>
      </c>
      <c r="E147" t="s">
        <v>13</v>
      </c>
      <c r="F147">
        <v>49.33</v>
      </c>
      <c r="G147">
        <v>-123.26</v>
      </c>
      <c r="H147">
        <v>-8</v>
      </c>
      <c r="I147">
        <v>14</v>
      </c>
      <c r="J147" t="str">
        <f>HYPERLINK("https://climate.onebuilding.org/WMO_Region_4_North_and_Central_America/CAN_Canada/BC_British_Columbia/CAN_BC_Point.Atkinson.710370_CWEC2020.zip")</f>
        <v>https://climate.onebuilding.org/WMO_Region_4_North_and_Central_America/CAN_Canada/BC_British_Columbia/CAN_BC_Point.Atkinson.710370_CWEC2020.zip</v>
      </c>
    </row>
    <row r="148" spans="1:10" x14ac:dyDescent="0.25">
      <c r="A148" t="s">
        <v>10</v>
      </c>
      <c r="B148" t="s">
        <v>115</v>
      </c>
      <c r="C148" t="s">
        <v>160</v>
      </c>
      <c r="D148">
        <v>711090</v>
      </c>
      <c r="E148" t="s">
        <v>13</v>
      </c>
      <c r="F148">
        <v>50.68</v>
      </c>
      <c r="G148">
        <v>-127.37</v>
      </c>
      <c r="H148">
        <v>-8</v>
      </c>
      <c r="I148">
        <v>21.6</v>
      </c>
      <c r="J148" t="str">
        <f>HYPERLINK("https://climate.onebuilding.org/WMO_Region_4_North_and_Central_America/CAN_Canada/BC_British_Columbia/CAN_BC_Port.Hardy.AP.711090_CWEC2020.zip")</f>
        <v>https://climate.onebuilding.org/WMO_Region_4_North_and_Central_America/CAN_Canada/BC_British_Columbia/CAN_BC_Port.Hardy.AP.711090_CWEC2020.zip</v>
      </c>
    </row>
    <row r="149" spans="1:10" x14ac:dyDescent="0.25">
      <c r="A149" t="s">
        <v>10</v>
      </c>
      <c r="B149" t="s">
        <v>115</v>
      </c>
      <c r="C149" t="s">
        <v>161</v>
      </c>
      <c r="D149">
        <v>718960</v>
      </c>
      <c r="E149" t="s">
        <v>13</v>
      </c>
      <c r="F149">
        <v>53.89</v>
      </c>
      <c r="G149">
        <v>-122.67</v>
      </c>
      <c r="H149">
        <v>-8</v>
      </c>
      <c r="I149">
        <v>680</v>
      </c>
      <c r="J149" t="str">
        <f>HYPERLINK("https://climate.onebuilding.org/WMO_Region_4_North_and_Central_America/CAN_Canada/BC_British_Columbia/CAN_BC_Prince.George.718960_CWEC2020.zip")</f>
        <v>https://climate.onebuilding.org/WMO_Region_4_North_and_Central_America/CAN_Canada/BC_British_Columbia/CAN_BC_Prince.George.718960_CWEC2020.zip</v>
      </c>
    </row>
    <row r="150" spans="1:10" x14ac:dyDescent="0.25">
      <c r="A150" t="s">
        <v>10</v>
      </c>
      <c r="B150" t="s">
        <v>115</v>
      </c>
      <c r="C150" t="s">
        <v>162</v>
      </c>
      <c r="D150">
        <v>710220</v>
      </c>
      <c r="E150" t="s">
        <v>13</v>
      </c>
      <c r="F150">
        <v>54.29</v>
      </c>
      <c r="G150">
        <v>-130.44</v>
      </c>
      <c r="H150">
        <v>-8</v>
      </c>
      <c r="I150">
        <v>35.4</v>
      </c>
      <c r="J150" t="str">
        <f>HYPERLINK("https://climate.onebuilding.org/WMO_Region_4_North_and_Central_America/CAN_Canada/BC_British_Columbia/CAN_BC_Prince.Rupert.710220_CWEC2020.zip")</f>
        <v>https://climate.onebuilding.org/WMO_Region_4_North_and_Central_America/CAN_Canada/BC_British_Columbia/CAN_BC_Prince.Rupert.710220_CWEC2020.zip</v>
      </c>
    </row>
    <row r="151" spans="1:10" x14ac:dyDescent="0.25">
      <c r="A151" t="s">
        <v>10</v>
      </c>
      <c r="B151" t="s">
        <v>115</v>
      </c>
      <c r="C151" t="s">
        <v>163</v>
      </c>
      <c r="D151">
        <v>710320</v>
      </c>
      <c r="E151" t="s">
        <v>13</v>
      </c>
      <c r="F151">
        <v>49.47</v>
      </c>
      <c r="G151">
        <v>-120.51</v>
      </c>
      <c r="H151">
        <v>-8</v>
      </c>
      <c r="I151">
        <v>696.5</v>
      </c>
      <c r="J151" t="str">
        <f>HYPERLINK("https://climate.onebuilding.org/WMO_Region_4_North_and_Central_America/CAN_Canada/BC_British_Columbia/CAN_BC_Princeton.CS.710320_CWEC2020.zip")</f>
        <v>https://climate.onebuilding.org/WMO_Region_4_North_and_Central_America/CAN_Canada/BC_British_Columbia/CAN_BC_Princeton.CS.710320_CWEC2020.zip</v>
      </c>
    </row>
    <row r="152" spans="1:10" x14ac:dyDescent="0.25">
      <c r="A152" t="s">
        <v>10</v>
      </c>
      <c r="B152" t="s">
        <v>115</v>
      </c>
      <c r="C152" t="s">
        <v>164</v>
      </c>
      <c r="D152">
        <v>710500</v>
      </c>
      <c r="E152" t="s">
        <v>13</v>
      </c>
      <c r="F152">
        <v>52.11</v>
      </c>
      <c r="G152">
        <v>-124.14</v>
      </c>
      <c r="H152">
        <v>-8</v>
      </c>
      <c r="I152">
        <v>909.8</v>
      </c>
      <c r="J152" t="str">
        <f>HYPERLINK("https://climate.onebuilding.org/WMO_Region_4_North_and_Central_America/CAN_Canada/BC_British_Columbia/CAN_BC_Puntzi.Mountain.AUT.710500_CWEC2020.zip")</f>
        <v>https://climate.onebuilding.org/WMO_Region_4_North_and_Central_America/CAN_Canada/BC_British_Columbia/CAN_BC_Puntzi.Mountain.AUT.710500_CWEC2020.zip</v>
      </c>
    </row>
    <row r="153" spans="1:10" x14ac:dyDescent="0.25">
      <c r="A153" t="s">
        <v>10</v>
      </c>
      <c r="B153" t="s">
        <v>115</v>
      </c>
      <c r="C153" t="s">
        <v>165</v>
      </c>
      <c r="D153">
        <v>711920</v>
      </c>
      <c r="E153" t="s">
        <v>13</v>
      </c>
      <c r="F153">
        <v>53.03</v>
      </c>
      <c r="G153">
        <v>-122.51</v>
      </c>
      <c r="H153">
        <v>-8</v>
      </c>
      <c r="I153">
        <v>545</v>
      </c>
      <c r="J153" t="str">
        <f>HYPERLINK("https://climate.onebuilding.org/WMO_Region_4_North_and_Central_America/CAN_Canada/BC_British_Columbia/CAN_BC_Quesnel.711920_CWEC2020.zip")</f>
        <v>https://climate.onebuilding.org/WMO_Region_4_North_and_Central_America/CAN_Canada/BC_British_Columbia/CAN_BC_Quesnel.711920_CWEC2020.zip</v>
      </c>
    </row>
    <row r="154" spans="1:10" x14ac:dyDescent="0.25">
      <c r="A154" t="s">
        <v>10</v>
      </c>
      <c r="B154" t="s">
        <v>115</v>
      </c>
      <c r="C154" t="s">
        <v>166</v>
      </c>
      <c r="D154">
        <v>716850</v>
      </c>
      <c r="E154" t="s">
        <v>13</v>
      </c>
      <c r="F154">
        <v>50.97</v>
      </c>
      <c r="G154">
        <v>-118.18</v>
      </c>
      <c r="H154">
        <v>-8</v>
      </c>
      <c r="I154">
        <v>444.7</v>
      </c>
      <c r="J154" t="str">
        <f>HYPERLINK("https://climate.onebuilding.org/WMO_Region_4_North_and_Central_America/CAN_Canada/BC_British_Columbia/CAN_BC_Revelstoke.AP.716850_CWEC2020.zip")</f>
        <v>https://climate.onebuilding.org/WMO_Region_4_North_and_Central_America/CAN_Canada/BC_British_Columbia/CAN_BC_Revelstoke.AP.716850_CWEC2020.zip</v>
      </c>
    </row>
    <row r="155" spans="1:10" x14ac:dyDescent="0.25">
      <c r="A155" t="s">
        <v>10</v>
      </c>
      <c r="B155" t="s">
        <v>115</v>
      </c>
      <c r="C155" t="s">
        <v>167</v>
      </c>
      <c r="D155">
        <v>714770</v>
      </c>
      <c r="E155" t="s">
        <v>13</v>
      </c>
      <c r="F155">
        <v>54.16</v>
      </c>
      <c r="G155">
        <v>-131.66</v>
      </c>
      <c r="H155">
        <v>-8</v>
      </c>
      <c r="I155">
        <v>6.6</v>
      </c>
      <c r="J155" t="str">
        <f>HYPERLINK("https://climate.onebuilding.org/WMO_Region_4_North_and_Central_America/CAN_Canada/BC_British_Columbia/CAN_BC_Rose.Spit.AUT.714770_CWEC2020.zip")</f>
        <v>https://climate.onebuilding.org/WMO_Region_4_North_and_Central_America/CAN_Canada/BC_British_Columbia/CAN_BC_Rose.Spit.AUT.714770_CWEC2020.zip</v>
      </c>
    </row>
    <row r="156" spans="1:10" x14ac:dyDescent="0.25">
      <c r="A156" t="s">
        <v>10</v>
      </c>
      <c r="B156" t="s">
        <v>115</v>
      </c>
      <c r="C156" t="s">
        <v>168</v>
      </c>
      <c r="D156">
        <v>712180</v>
      </c>
      <c r="E156" t="s">
        <v>13</v>
      </c>
      <c r="F156">
        <v>50.7</v>
      </c>
      <c r="G156">
        <v>-119.29</v>
      </c>
      <c r="H156">
        <v>-8</v>
      </c>
      <c r="I156">
        <v>350.5</v>
      </c>
      <c r="J156" t="str">
        <f>HYPERLINK("https://climate.onebuilding.org/WMO_Region_4_North_and_Central_America/CAN_Canada/BC_British_Columbia/CAN_BC_Salmon.Arm.CS.712180_CWEC2020.zip")</f>
        <v>https://climate.onebuilding.org/WMO_Region_4_North_and_Central_America/CAN_Canada/BC_British_Columbia/CAN_BC_Salmon.Arm.CS.712180_CWEC2020.zip</v>
      </c>
    </row>
    <row r="157" spans="1:10" x14ac:dyDescent="0.25">
      <c r="A157" t="s">
        <v>10</v>
      </c>
      <c r="B157" t="s">
        <v>115</v>
      </c>
      <c r="C157" t="s">
        <v>169</v>
      </c>
      <c r="D157">
        <v>712090</v>
      </c>
      <c r="E157" t="s">
        <v>13</v>
      </c>
      <c r="F157">
        <v>49.11</v>
      </c>
      <c r="G157">
        <v>-123.3</v>
      </c>
      <c r="H157">
        <v>-8</v>
      </c>
      <c r="I157">
        <v>11</v>
      </c>
      <c r="J157" t="str">
        <f>HYPERLINK("https://climate.onebuilding.org/WMO_Region_4_North_and_Central_America/CAN_Canada/BC_British_Columbia/CAN_BC_Sandheads.CS.712090_CWEC2020.zip")</f>
        <v>https://climate.onebuilding.org/WMO_Region_4_North_and_Central_America/CAN_Canada/BC_British_Columbia/CAN_BC_Sandheads.CS.712090_CWEC2020.zip</v>
      </c>
    </row>
    <row r="158" spans="1:10" x14ac:dyDescent="0.25">
      <c r="A158" t="s">
        <v>10</v>
      </c>
      <c r="B158" t="s">
        <v>115</v>
      </c>
      <c r="C158" t="s">
        <v>170</v>
      </c>
      <c r="D158">
        <v>711110</v>
      </c>
      <c r="E158" t="s">
        <v>13</v>
      </c>
      <c r="F158">
        <v>53.25</v>
      </c>
      <c r="G158">
        <v>-131.81</v>
      </c>
      <c r="H158">
        <v>-8</v>
      </c>
      <c r="I158">
        <v>6.4</v>
      </c>
      <c r="J158" t="str">
        <f>HYPERLINK("https://climate.onebuilding.org/WMO_Region_4_North_and_Central_America/CAN_Canada/BC_British_Columbia/CAN_BC_Sandspit.711110_CWEC2020.zip")</f>
        <v>https://climate.onebuilding.org/WMO_Region_4_North_and_Central_America/CAN_Canada/BC_British_Columbia/CAN_BC_Sandspit.711110_CWEC2020.zip</v>
      </c>
    </row>
    <row r="159" spans="1:10" x14ac:dyDescent="0.25">
      <c r="A159" t="s">
        <v>10</v>
      </c>
      <c r="B159" t="s">
        <v>115</v>
      </c>
      <c r="C159" t="s">
        <v>171</v>
      </c>
      <c r="D159">
        <v>714780</v>
      </c>
      <c r="E159" t="s">
        <v>13</v>
      </c>
      <c r="F159">
        <v>50.82</v>
      </c>
      <c r="G159">
        <v>-128.91</v>
      </c>
      <c r="H159">
        <v>-8</v>
      </c>
      <c r="I159">
        <v>111.5</v>
      </c>
      <c r="J159" t="str">
        <f>HYPERLINK("https://climate.onebuilding.org/WMO_Region_4_North_and_Central_America/CAN_Canada/BC_British_Columbia/CAN_BC_Sartine.Island.AUT.714780_CWEC2020.zip")</f>
        <v>https://climate.onebuilding.org/WMO_Region_4_North_and_Central_America/CAN_Canada/BC_British_Columbia/CAN_BC_Sartine.Island.AUT.714780_CWEC2020.zip</v>
      </c>
    </row>
    <row r="160" spans="1:10" x14ac:dyDescent="0.25">
      <c r="A160" t="s">
        <v>10</v>
      </c>
      <c r="B160" t="s">
        <v>115</v>
      </c>
      <c r="C160" t="s">
        <v>172</v>
      </c>
      <c r="D160">
        <v>714730</v>
      </c>
      <c r="E160" t="s">
        <v>13</v>
      </c>
      <c r="F160">
        <v>48.78</v>
      </c>
      <c r="G160">
        <v>-123.04</v>
      </c>
      <c r="H160">
        <v>-8</v>
      </c>
      <c r="I160">
        <v>24.4</v>
      </c>
      <c r="J160" t="str">
        <f>HYPERLINK("https://climate.onebuilding.org/WMO_Region_4_North_and_Central_America/CAN_Canada/BC_British_Columbia/CAN_BC_Saturna.Island.CS.714730_CWEC2020.zip")</f>
        <v>https://climate.onebuilding.org/WMO_Region_4_North_and_Central_America/CAN_Canada/BC_British_Columbia/CAN_BC_Saturna.Island.CS.714730_CWEC2020.zip</v>
      </c>
    </row>
    <row r="161" spans="1:10" x14ac:dyDescent="0.25">
      <c r="A161" t="s">
        <v>10</v>
      </c>
      <c r="B161" t="s">
        <v>115</v>
      </c>
      <c r="C161" t="s">
        <v>173</v>
      </c>
      <c r="D161">
        <v>717800</v>
      </c>
      <c r="E161" t="s">
        <v>13</v>
      </c>
      <c r="F161">
        <v>48.38</v>
      </c>
      <c r="G161">
        <v>-123.92</v>
      </c>
      <c r="H161">
        <v>-8</v>
      </c>
      <c r="I161">
        <v>6.9</v>
      </c>
      <c r="J161" t="str">
        <f>HYPERLINK("https://climate.onebuilding.org/WMO_Region_4_North_and_Central_America/CAN_Canada/BC_British_Columbia/CAN_BC_Sheringham.Point.717800_CWEC2020.zip")</f>
        <v>https://climate.onebuilding.org/WMO_Region_4_North_and_Central_America/CAN_Canada/BC_British_Columbia/CAN_BC_Sheringham.Point.717800_CWEC2020.zip</v>
      </c>
    </row>
    <row r="162" spans="1:10" x14ac:dyDescent="0.25">
      <c r="A162" t="s">
        <v>10</v>
      </c>
      <c r="B162" t="s">
        <v>115</v>
      </c>
      <c r="C162" t="s">
        <v>174</v>
      </c>
      <c r="D162">
        <v>717810</v>
      </c>
      <c r="E162" t="s">
        <v>13</v>
      </c>
      <c r="F162">
        <v>49.49</v>
      </c>
      <c r="G162">
        <v>-124.43</v>
      </c>
      <c r="H162">
        <v>-8</v>
      </c>
      <c r="I162">
        <v>20</v>
      </c>
      <c r="J162" t="str">
        <f>HYPERLINK("https://climate.onebuilding.org/WMO_Region_4_North_and_Central_America/CAN_Canada/BC_British_Columbia/CAN_BC_Sisters.Island.717810_CWEC2020.zip")</f>
        <v>https://climate.onebuilding.org/WMO_Region_4_North_and_Central_America/CAN_Canada/BC_British_Columbia/CAN_BC_Sisters.Island.717810_CWEC2020.zip</v>
      </c>
    </row>
    <row r="163" spans="1:10" x14ac:dyDescent="0.25">
      <c r="A163" t="s">
        <v>10</v>
      </c>
      <c r="B163" t="s">
        <v>115</v>
      </c>
      <c r="C163" t="s">
        <v>175</v>
      </c>
      <c r="D163">
        <v>719500</v>
      </c>
      <c r="E163" t="s">
        <v>13</v>
      </c>
      <c r="F163">
        <v>54.83</v>
      </c>
      <c r="G163">
        <v>-127.18</v>
      </c>
      <c r="H163">
        <v>-8</v>
      </c>
      <c r="I163">
        <v>521.79999999999995</v>
      </c>
      <c r="J163" t="str">
        <f>HYPERLINK("https://climate.onebuilding.org/WMO_Region_4_North_and_Central_America/CAN_Canada/BC_British_Columbia/CAN_BC_Smithers.719500_CWEC2020.zip")</f>
        <v>https://climate.onebuilding.org/WMO_Region_4_North_and_Central_America/CAN_Canada/BC_British_Columbia/CAN_BC_Smithers.719500_CWEC2020.zip</v>
      </c>
    </row>
    <row r="164" spans="1:10" x14ac:dyDescent="0.25">
      <c r="A164" t="s">
        <v>10</v>
      </c>
      <c r="B164" t="s">
        <v>115</v>
      </c>
      <c r="C164" t="s">
        <v>176</v>
      </c>
      <c r="D164">
        <v>714790</v>
      </c>
      <c r="E164" t="s">
        <v>13</v>
      </c>
      <c r="F164">
        <v>50.11</v>
      </c>
      <c r="G164">
        <v>-127.94</v>
      </c>
      <c r="H164">
        <v>-8</v>
      </c>
      <c r="I164">
        <v>91.8</v>
      </c>
      <c r="J164" t="str">
        <f>HYPERLINK("https://climate.onebuilding.org/WMO_Region_4_North_and_Central_America/CAN_Canada/BC_British_Columbia/CAN_BC_Solander.Island.AUT.714790_CWEC2020.zip")</f>
        <v>https://climate.onebuilding.org/WMO_Region_4_North_and_Central_America/CAN_Canada/BC_British_Columbia/CAN_BC_Solander.Island.AUT.714790_CWEC2020.zip</v>
      </c>
    </row>
    <row r="165" spans="1:10" x14ac:dyDescent="0.25">
      <c r="A165" t="s">
        <v>10</v>
      </c>
      <c r="B165" t="s">
        <v>115</v>
      </c>
      <c r="C165" t="s">
        <v>177</v>
      </c>
      <c r="D165">
        <v>717820</v>
      </c>
      <c r="E165" t="s">
        <v>13</v>
      </c>
      <c r="F165">
        <v>49.75</v>
      </c>
      <c r="G165">
        <v>-114.88</v>
      </c>
      <c r="H165">
        <v>-8</v>
      </c>
      <c r="I165">
        <v>1136.7</v>
      </c>
      <c r="J165" t="str">
        <f>HYPERLINK("https://climate.onebuilding.org/WMO_Region_4_North_and_Central_America/CAN_Canada/BC_British_Columbia/CAN_BC_Sparwood.CS.717820_CWEC2020.zip")</f>
        <v>https://climate.onebuilding.org/WMO_Region_4_North_and_Central_America/CAN_Canada/BC_British_Columbia/CAN_BC_Sparwood.CS.717820_CWEC2020.zip</v>
      </c>
    </row>
    <row r="166" spans="1:10" x14ac:dyDescent="0.25">
      <c r="A166" t="s">
        <v>10</v>
      </c>
      <c r="B166" t="s">
        <v>115</v>
      </c>
      <c r="C166" t="s">
        <v>178</v>
      </c>
      <c r="D166">
        <v>712070</v>
      </c>
      <c r="E166" t="s">
        <v>13</v>
      </c>
      <c r="F166">
        <v>49.78</v>
      </c>
      <c r="G166">
        <v>-123.16</v>
      </c>
      <c r="H166">
        <v>-8</v>
      </c>
      <c r="I166">
        <v>53.7</v>
      </c>
      <c r="J166" t="str">
        <f>HYPERLINK("https://climate.onebuilding.org/WMO_Region_4_North_and_Central_America/CAN_Canada/BC_British_Columbia/CAN_BC_Squamish.Airport.712070_CWEC2020.zip")</f>
        <v>https://climate.onebuilding.org/WMO_Region_4_North_and_Central_America/CAN_Canada/BC_British_Columbia/CAN_BC_Squamish.Airport.712070_CWEC2020.zip</v>
      </c>
    </row>
    <row r="167" spans="1:10" x14ac:dyDescent="0.25">
      <c r="A167" t="s">
        <v>10</v>
      </c>
      <c r="B167" t="s">
        <v>115</v>
      </c>
      <c r="C167" t="s">
        <v>179</v>
      </c>
      <c r="D167">
        <v>717680</v>
      </c>
      <c r="E167" t="s">
        <v>13</v>
      </c>
      <c r="F167">
        <v>49.56</v>
      </c>
      <c r="G167">
        <v>-119.65</v>
      </c>
      <c r="H167">
        <v>-8</v>
      </c>
      <c r="I167">
        <v>454.2</v>
      </c>
      <c r="J167" t="str">
        <f>HYPERLINK("https://climate.onebuilding.org/WMO_Region_4_North_and_Central_America/CAN_Canada/BC_British_Columbia/CAN_BC_Summerland.CS.717680_CWEC2020.zip")</f>
        <v>https://climate.onebuilding.org/WMO_Region_4_North_and_Central_America/CAN_Canada/BC_British_Columbia/CAN_BC_Summerland.CS.717680_CWEC2020.zip</v>
      </c>
    </row>
    <row r="168" spans="1:10" x14ac:dyDescent="0.25">
      <c r="A168" t="s">
        <v>10</v>
      </c>
      <c r="B168" t="s">
        <v>115</v>
      </c>
      <c r="C168" t="s">
        <v>180</v>
      </c>
      <c r="D168">
        <v>710280</v>
      </c>
      <c r="E168" t="s">
        <v>13</v>
      </c>
      <c r="F168">
        <v>51.67</v>
      </c>
      <c r="G168">
        <v>-124.4</v>
      </c>
      <c r="H168">
        <v>-8</v>
      </c>
      <c r="I168">
        <v>875</v>
      </c>
      <c r="J168" t="str">
        <f>HYPERLINK("https://climate.onebuilding.org/WMO_Region_4_North_and_Central_America/CAN_Canada/BC_British_Columbia/CAN_BC_Tatlayoko.Lake.RCS.710280_CWEC2020.zip")</f>
        <v>https://climate.onebuilding.org/WMO_Region_4_North_and_Central_America/CAN_Canada/BC_British_Columbia/CAN_BC_Tatlayoko.Lake.RCS.710280_CWEC2020.zip</v>
      </c>
    </row>
    <row r="169" spans="1:10" x14ac:dyDescent="0.25">
      <c r="A169" t="s">
        <v>10</v>
      </c>
      <c r="B169" t="s">
        <v>115</v>
      </c>
      <c r="C169" t="s">
        <v>181</v>
      </c>
      <c r="D169">
        <v>719510</v>
      </c>
      <c r="E169" t="s">
        <v>13</v>
      </c>
      <c r="F169">
        <v>54.47</v>
      </c>
      <c r="G169">
        <v>-128.58000000000001</v>
      </c>
      <c r="H169">
        <v>-8</v>
      </c>
      <c r="I169">
        <v>217.3</v>
      </c>
      <c r="J169" t="str">
        <f>HYPERLINK("https://climate.onebuilding.org/WMO_Region_4_North_and_Central_America/CAN_Canada/BC_British_Columbia/CAN_BC_Terrace.AP.719510_CWEC2020.zip")</f>
        <v>https://climate.onebuilding.org/WMO_Region_4_North_and_Central_America/CAN_Canada/BC_British_Columbia/CAN_BC_Terrace.AP.719510_CWEC2020.zip</v>
      </c>
    </row>
    <row r="170" spans="1:10" x14ac:dyDescent="0.25">
      <c r="A170" t="s">
        <v>10</v>
      </c>
      <c r="B170" t="s">
        <v>115</v>
      </c>
      <c r="C170" t="s">
        <v>182</v>
      </c>
      <c r="D170">
        <v>718920</v>
      </c>
      <c r="E170" t="s">
        <v>13</v>
      </c>
      <c r="F170">
        <v>49.19</v>
      </c>
      <c r="G170">
        <v>-123.18</v>
      </c>
      <c r="H170">
        <v>-8</v>
      </c>
      <c r="I170">
        <v>4.3</v>
      </c>
      <c r="J170" t="str">
        <f>HYPERLINK("https://climate.onebuilding.org/WMO_Region_4_North_and_Central_America/CAN_Canada/BC_British_Columbia/CAN_BC_Vancouver.Intl.AP.718920_CWEC2020.zip")</f>
        <v>https://climate.onebuilding.org/WMO_Region_4_North_and_Central_America/CAN_Canada/BC_British_Columbia/CAN_BC_Vancouver.Intl.AP.718920_CWEC2020.zip</v>
      </c>
    </row>
    <row r="171" spans="1:10" x14ac:dyDescent="0.25">
      <c r="A171" t="s">
        <v>10</v>
      </c>
      <c r="B171" t="s">
        <v>115</v>
      </c>
      <c r="C171" t="s">
        <v>183</v>
      </c>
      <c r="D171">
        <v>711150</v>
      </c>
      <c r="E171" t="s">
        <v>13</v>
      </c>
      <c r="F171">
        <v>50.22</v>
      </c>
      <c r="G171">
        <v>-119.19</v>
      </c>
      <c r="H171">
        <v>-8</v>
      </c>
      <c r="I171">
        <v>482</v>
      </c>
      <c r="J171" t="str">
        <f>HYPERLINK("https://climate.onebuilding.org/WMO_Region_4_North_and_Central_America/CAN_Canada/BC_British_Columbia/CAN_BC_Vernon.Auto.711150_CWEC2020.zip")</f>
        <v>https://climate.onebuilding.org/WMO_Region_4_North_and_Central_America/CAN_Canada/BC_British_Columbia/CAN_BC_Vernon.Auto.711150_CWEC2020.zip</v>
      </c>
    </row>
    <row r="172" spans="1:10" x14ac:dyDescent="0.25">
      <c r="A172" t="s">
        <v>10</v>
      </c>
      <c r="B172" t="s">
        <v>115</v>
      </c>
      <c r="C172" t="s">
        <v>184</v>
      </c>
      <c r="D172">
        <v>712000</v>
      </c>
      <c r="E172" t="s">
        <v>13</v>
      </c>
      <c r="F172">
        <v>48.41</v>
      </c>
      <c r="G172">
        <v>-123.32</v>
      </c>
      <c r="H172">
        <v>-8</v>
      </c>
      <c r="I172">
        <v>61</v>
      </c>
      <c r="J172" t="str">
        <f>HYPERLINK("https://climate.onebuilding.org/WMO_Region_4_North_and_Central_America/CAN_Canada/BC_British_Columbia/CAN_BC_Victoria.Gonzales.CS.712000_CWEC2020.zip")</f>
        <v>https://climate.onebuilding.org/WMO_Region_4_North_and_Central_America/CAN_Canada/BC_British_Columbia/CAN_BC_Victoria.Gonzales.CS.712000_CWEC2020.zip</v>
      </c>
    </row>
    <row r="173" spans="1:10" x14ac:dyDescent="0.25">
      <c r="A173" t="s">
        <v>10</v>
      </c>
      <c r="B173" t="s">
        <v>115</v>
      </c>
      <c r="C173" t="s">
        <v>185</v>
      </c>
      <c r="D173">
        <v>710380</v>
      </c>
      <c r="E173" t="s">
        <v>13</v>
      </c>
      <c r="F173">
        <v>48.53</v>
      </c>
      <c r="G173">
        <v>-123.46</v>
      </c>
      <c r="H173">
        <v>-8</v>
      </c>
      <c r="I173">
        <v>154.1</v>
      </c>
      <c r="J173" t="str">
        <f>HYPERLINK("https://climate.onebuilding.org/WMO_Region_4_North_and_Central_America/CAN_Canada/BC_British_Columbia/CAN_BC_Victoria.Hartland.CS.710380_CWEC2020.zip")</f>
        <v>https://climate.onebuilding.org/WMO_Region_4_North_and_Central_America/CAN_Canada/BC_British_Columbia/CAN_BC_Victoria.Hartland.CS.710380_CWEC2020.zip</v>
      </c>
    </row>
    <row r="174" spans="1:10" x14ac:dyDescent="0.25">
      <c r="A174" t="s">
        <v>10</v>
      </c>
      <c r="B174" t="s">
        <v>115</v>
      </c>
      <c r="C174" t="s">
        <v>186</v>
      </c>
      <c r="D174">
        <v>717990</v>
      </c>
      <c r="E174" t="s">
        <v>13</v>
      </c>
      <c r="F174">
        <v>48.65</v>
      </c>
      <c r="G174">
        <v>-123.43</v>
      </c>
      <c r="H174">
        <v>-8</v>
      </c>
      <c r="I174">
        <v>19.5</v>
      </c>
      <c r="J174" t="str">
        <f>HYPERLINK("https://climate.onebuilding.org/WMO_Region_4_North_and_Central_America/CAN_Canada/BC_British_Columbia/CAN_BC_Victoria.Intl.AP.717990_CWEC2020.zip")</f>
        <v>https://climate.onebuilding.org/WMO_Region_4_North_and_Central_America/CAN_Canada/BC_British_Columbia/CAN_BC_Victoria.Intl.AP.717990_CWEC2020.zip</v>
      </c>
    </row>
    <row r="175" spans="1:10" x14ac:dyDescent="0.25">
      <c r="A175" t="s">
        <v>10</v>
      </c>
      <c r="B175" t="s">
        <v>115</v>
      </c>
      <c r="C175" t="s">
        <v>187</v>
      </c>
      <c r="D175">
        <v>717830</v>
      </c>
      <c r="E175" t="s">
        <v>13</v>
      </c>
      <c r="F175">
        <v>48.46</v>
      </c>
      <c r="G175">
        <v>-123.3</v>
      </c>
      <c r="H175">
        <v>-8</v>
      </c>
      <c r="I175">
        <v>60.1</v>
      </c>
      <c r="J175" t="str">
        <f>HYPERLINK("https://climate.onebuilding.org/WMO_Region_4_North_and_Central_America/CAN_Canada/BC_British_Columbia/CAN_BC_Victoria.University.CS.717830_CWEC2020.zip")</f>
        <v>https://climate.onebuilding.org/WMO_Region_4_North_and_Central_America/CAN_Canada/BC_British_Columbia/CAN_BC_Victoria.University.CS.717830_CWEC2020.zip</v>
      </c>
    </row>
    <row r="176" spans="1:10" x14ac:dyDescent="0.25">
      <c r="A176" t="s">
        <v>10</v>
      </c>
      <c r="B176" t="s">
        <v>115</v>
      </c>
      <c r="C176" t="s">
        <v>188</v>
      </c>
      <c r="D176">
        <v>714010</v>
      </c>
      <c r="E176" t="s">
        <v>13</v>
      </c>
      <c r="F176">
        <v>49.11</v>
      </c>
      <c r="G176">
        <v>-117.74</v>
      </c>
      <c r="H176">
        <v>-8</v>
      </c>
      <c r="I176">
        <v>566.9</v>
      </c>
      <c r="J176" t="str">
        <f>HYPERLINK("https://climate.onebuilding.org/WMO_Region_4_North_and_Central_America/CAN_Canada/BC_British_Columbia/CAN_BC_Warfield.RCS.714010_CWEC2020.zip")</f>
        <v>https://climate.onebuilding.org/WMO_Region_4_North_and_Central_America/CAN_Canada/BC_British_Columbia/CAN_BC_Warfield.RCS.714010_CWEC2020.zip</v>
      </c>
    </row>
    <row r="177" spans="1:10" x14ac:dyDescent="0.25">
      <c r="A177" t="s">
        <v>10</v>
      </c>
      <c r="B177" t="s">
        <v>115</v>
      </c>
      <c r="C177" t="s">
        <v>189</v>
      </c>
      <c r="D177">
        <v>717840</v>
      </c>
      <c r="E177" t="s">
        <v>13</v>
      </c>
      <c r="F177">
        <v>49.35</v>
      </c>
      <c r="G177">
        <v>-123.19</v>
      </c>
      <c r="H177">
        <v>-8</v>
      </c>
      <c r="I177">
        <v>170.2</v>
      </c>
      <c r="J177" t="str">
        <f>HYPERLINK("https://climate.onebuilding.org/WMO_Region_4_North_and_Central_America/CAN_Canada/BC_British_Columbia/CAN_BC_West.Vancouver.AUT.717840_CWEC2020.zip")</f>
        <v>https://climate.onebuilding.org/WMO_Region_4_North_and_Central_America/CAN_Canada/BC_British_Columbia/CAN_BC_West.Vancouver.AUT.717840_CWEC2020.zip</v>
      </c>
    </row>
    <row r="178" spans="1:10" x14ac:dyDescent="0.25">
      <c r="A178" t="s">
        <v>10</v>
      </c>
      <c r="B178" t="s">
        <v>115</v>
      </c>
      <c r="C178" t="s">
        <v>190</v>
      </c>
      <c r="D178">
        <v>716870</v>
      </c>
      <c r="E178" t="s">
        <v>13</v>
      </c>
      <c r="F178">
        <v>50.13</v>
      </c>
      <c r="G178">
        <v>-122.95</v>
      </c>
      <c r="H178">
        <v>-8</v>
      </c>
      <c r="I178">
        <v>659</v>
      </c>
      <c r="J178" t="str">
        <f>HYPERLINK("https://climate.onebuilding.org/WMO_Region_4_North_and_Central_America/CAN_Canada/BC_British_Columbia/CAN_BC_Whistler.Nesters.716870_CWEC2020.zip")</f>
        <v>https://climate.onebuilding.org/WMO_Region_4_North_and_Central_America/CAN_Canada/BC_British_Columbia/CAN_BC_Whistler.Nesters.716870_CWEC2020.zip</v>
      </c>
    </row>
    <row r="179" spans="1:10" x14ac:dyDescent="0.25">
      <c r="A179" t="s">
        <v>10</v>
      </c>
      <c r="B179" t="s">
        <v>115</v>
      </c>
      <c r="C179" t="s">
        <v>191</v>
      </c>
      <c r="D179">
        <v>717850</v>
      </c>
      <c r="E179" t="s">
        <v>13</v>
      </c>
      <c r="F179">
        <v>49.02</v>
      </c>
      <c r="G179">
        <v>-122.78</v>
      </c>
      <c r="H179">
        <v>-8</v>
      </c>
      <c r="I179">
        <v>13</v>
      </c>
      <c r="J179" t="str">
        <f>HYPERLINK("https://climate.onebuilding.org/WMO_Region_4_North_and_Central_America/CAN_Canada/BC_British_Columbia/CAN_BC_White.Rock.CS.717850_CWEC2020.zip")</f>
        <v>https://climate.onebuilding.org/WMO_Region_4_North_and_Central_America/CAN_Canada/BC_British_Columbia/CAN_BC_White.Rock.CS.717850_CWEC2020.zip</v>
      </c>
    </row>
    <row r="180" spans="1:10" x14ac:dyDescent="0.25">
      <c r="A180" t="s">
        <v>10</v>
      </c>
      <c r="B180" t="s">
        <v>115</v>
      </c>
      <c r="C180" t="s">
        <v>192</v>
      </c>
      <c r="D180">
        <v>711040</v>
      </c>
      <c r="E180" t="s">
        <v>13</v>
      </c>
      <c r="F180">
        <v>52.18</v>
      </c>
      <c r="G180">
        <v>-122.05</v>
      </c>
      <c r="H180">
        <v>-8</v>
      </c>
      <c r="I180">
        <v>939.7</v>
      </c>
      <c r="J180" t="str">
        <f>HYPERLINK("https://climate.onebuilding.org/WMO_Region_4_North_and_Central_America/CAN_Canada/BC_British_Columbia/CAN_BC_Williams.Lake.AP.711040_CWEC2020.zip")</f>
        <v>https://climate.onebuilding.org/WMO_Region_4_North_and_Central_America/CAN_Canada/BC_British_Columbia/CAN_BC_Williams.Lake.AP.711040_CWEC2020.zip</v>
      </c>
    </row>
    <row r="181" spans="1:10" x14ac:dyDescent="0.25">
      <c r="A181" t="s">
        <v>10</v>
      </c>
      <c r="B181" t="s">
        <v>115</v>
      </c>
      <c r="C181" t="s">
        <v>193</v>
      </c>
      <c r="D181">
        <v>717860</v>
      </c>
      <c r="E181" t="s">
        <v>13</v>
      </c>
      <c r="F181">
        <v>51.44</v>
      </c>
      <c r="G181">
        <v>-116.36</v>
      </c>
      <c r="H181">
        <v>-8</v>
      </c>
      <c r="I181">
        <v>1602</v>
      </c>
      <c r="J181" t="str">
        <f>HYPERLINK("https://climate.onebuilding.org/WMO_Region_4_North_and_Central_America/CAN_Canada/BC_British_Columbia/CAN_BC_Yoho.Park.717860_CWEC2020.zip")</f>
        <v>https://climate.onebuilding.org/WMO_Region_4_North_and_Central_America/CAN_Canada/BC_British_Columbia/CAN_BC_Yoho.Park.717860_CWEC2020.zip</v>
      </c>
    </row>
    <row r="182" spans="1:10" x14ac:dyDescent="0.25">
      <c r="A182" t="s">
        <v>10</v>
      </c>
      <c r="B182" t="s">
        <v>194</v>
      </c>
      <c r="C182" t="s">
        <v>195</v>
      </c>
      <c r="D182">
        <v>711580</v>
      </c>
      <c r="E182" t="s">
        <v>13</v>
      </c>
      <c r="F182">
        <v>52.36</v>
      </c>
      <c r="G182">
        <v>-97.02</v>
      </c>
      <c r="H182">
        <v>-6</v>
      </c>
      <c r="I182">
        <v>221.9</v>
      </c>
      <c r="J182" t="str">
        <f>HYPERLINK("https://climate.onebuilding.org/WMO_Region_4_North_and_Central_America/CAN_Canada/MB_Manitoba/CAN_MB_Berens.River.CS.711580_CWEC2020.zip")</f>
        <v>https://climate.onebuilding.org/WMO_Region_4_North_and_Central_America/CAN_Canada/MB_Manitoba/CAN_MB_Berens.River.CS.711580_CWEC2020.zip</v>
      </c>
    </row>
    <row r="183" spans="1:10" x14ac:dyDescent="0.25">
      <c r="A183" t="s">
        <v>10</v>
      </c>
      <c r="B183" t="s">
        <v>194</v>
      </c>
      <c r="C183" t="s">
        <v>196</v>
      </c>
      <c r="D183">
        <v>711400</v>
      </c>
      <c r="E183" t="s">
        <v>13</v>
      </c>
      <c r="F183">
        <v>49.91</v>
      </c>
      <c r="G183">
        <v>-99.95</v>
      </c>
      <c r="H183">
        <v>-6</v>
      </c>
      <c r="I183">
        <v>409.3</v>
      </c>
      <c r="J183" t="str">
        <f>HYPERLINK("https://climate.onebuilding.org/WMO_Region_4_North_and_Central_America/CAN_Canada/MB_Manitoba/CAN_MB_Brandon.AP.711400_CWEC2020.zip")</f>
        <v>https://climate.onebuilding.org/WMO_Region_4_North_and_Central_America/CAN_Canada/MB_Manitoba/CAN_MB_Brandon.AP.711400_CWEC2020.zip</v>
      </c>
    </row>
    <row r="184" spans="1:10" x14ac:dyDescent="0.25">
      <c r="A184" t="s">
        <v>10</v>
      </c>
      <c r="B184" t="s">
        <v>194</v>
      </c>
      <c r="C184" t="s">
        <v>197</v>
      </c>
      <c r="D184">
        <v>711700</v>
      </c>
      <c r="E184" t="s">
        <v>13</v>
      </c>
      <c r="F184">
        <v>49.91</v>
      </c>
      <c r="G184">
        <v>-99.36</v>
      </c>
      <c r="H184">
        <v>-6</v>
      </c>
      <c r="I184">
        <v>383.5</v>
      </c>
      <c r="J184" t="str">
        <f>HYPERLINK("https://climate.onebuilding.org/WMO_Region_4_North_and_Central_America/CAN_Canada/MB_Manitoba/CAN_MB_Carberry.CS.711700_CWEC2020.zip")</f>
        <v>https://climate.onebuilding.org/WMO_Region_4_North_and_Central_America/CAN_Canada/MB_Manitoba/CAN_MB_Carberry.CS.711700_CWEC2020.zip</v>
      </c>
    </row>
    <row r="185" spans="1:10" x14ac:dyDescent="0.25">
      <c r="A185" t="s">
        <v>10</v>
      </c>
      <c r="B185" t="s">
        <v>194</v>
      </c>
      <c r="C185" t="s">
        <v>198</v>
      </c>
      <c r="D185">
        <v>711470</v>
      </c>
      <c r="E185" t="s">
        <v>13</v>
      </c>
      <c r="F185">
        <v>49.5</v>
      </c>
      <c r="G185">
        <v>-98.03</v>
      </c>
      <c r="H185">
        <v>-6</v>
      </c>
      <c r="I185">
        <v>268.2</v>
      </c>
      <c r="J185" t="str">
        <f>HYPERLINK("https://climate.onebuilding.org/WMO_Region_4_North_and_Central_America/CAN_Canada/MB_Manitoba/CAN_MB_Carman.U.Of.M.CS.711470_CWEC2020.zip")</f>
        <v>https://climate.onebuilding.org/WMO_Region_4_North_and_Central_America/CAN_Canada/MB_Manitoba/CAN_MB_Carman.U.Of.M.CS.711470_CWEC2020.zip</v>
      </c>
    </row>
    <row r="186" spans="1:10" x14ac:dyDescent="0.25">
      <c r="A186" t="s">
        <v>10</v>
      </c>
      <c r="B186" t="s">
        <v>194</v>
      </c>
      <c r="C186" t="s">
        <v>199</v>
      </c>
      <c r="D186">
        <v>716180</v>
      </c>
      <c r="E186" t="s">
        <v>13</v>
      </c>
      <c r="F186">
        <v>58.74</v>
      </c>
      <c r="G186">
        <v>-94.07</v>
      </c>
      <c r="H186">
        <v>-6</v>
      </c>
      <c r="I186">
        <v>29.3</v>
      </c>
      <c r="J186" t="str">
        <f>HYPERLINK("https://climate.onebuilding.org/WMO_Region_4_North_and_Central_America/CAN_Canada/MB_Manitoba/CAN_MB_Churchill.AP.716180_CWEC2020.zip")</f>
        <v>https://climate.onebuilding.org/WMO_Region_4_North_and_Central_America/CAN_Canada/MB_Manitoba/CAN_MB_Churchill.AP.716180_CWEC2020.zip</v>
      </c>
    </row>
    <row r="187" spans="1:10" x14ac:dyDescent="0.25">
      <c r="A187" t="s">
        <v>10</v>
      </c>
      <c r="B187" t="s">
        <v>194</v>
      </c>
      <c r="C187" t="s">
        <v>200</v>
      </c>
      <c r="D187">
        <v>710360</v>
      </c>
      <c r="E187" t="s">
        <v>13</v>
      </c>
      <c r="F187">
        <v>51.1</v>
      </c>
      <c r="G187">
        <v>-100.05</v>
      </c>
      <c r="H187">
        <v>-6</v>
      </c>
      <c r="I187">
        <v>304.5</v>
      </c>
      <c r="J187" t="str">
        <f>HYPERLINK("https://climate.onebuilding.org/WMO_Region_4_North_and_Central_America/CAN_Canada/MB_Manitoba/CAN_MB_Dauphin.710360_CWEC2020.zip")</f>
        <v>https://climate.onebuilding.org/WMO_Region_4_North_and_Central_America/CAN_Canada/MB_Manitoba/CAN_MB_Dauphin.710360_CWEC2020.zip</v>
      </c>
    </row>
    <row r="188" spans="1:10" x14ac:dyDescent="0.25">
      <c r="A188" t="s">
        <v>10</v>
      </c>
      <c r="B188" t="s">
        <v>194</v>
      </c>
      <c r="C188" t="s">
        <v>201</v>
      </c>
      <c r="D188">
        <v>718400</v>
      </c>
      <c r="E188" t="s">
        <v>13</v>
      </c>
      <c r="F188">
        <v>49.4</v>
      </c>
      <c r="G188">
        <v>-98.32</v>
      </c>
      <c r="H188">
        <v>-6</v>
      </c>
      <c r="I188">
        <v>341.4</v>
      </c>
      <c r="J188" t="str">
        <f>HYPERLINK("https://climate.onebuilding.org/WMO_Region_4_North_and_Central_America/CAN_Canada/MB_Manitoba/CAN_MB_Deerwood.RCS.718400_CWEC2020.zip")</f>
        <v>https://climate.onebuilding.org/WMO_Region_4_North_and_Central_America/CAN_Canada/MB_Manitoba/CAN_MB_Deerwood.RCS.718400_CWEC2020.zip</v>
      </c>
    </row>
    <row r="189" spans="1:10" x14ac:dyDescent="0.25">
      <c r="A189" t="s">
        <v>10</v>
      </c>
      <c r="B189" t="s">
        <v>194</v>
      </c>
      <c r="C189" t="s">
        <v>202</v>
      </c>
      <c r="D189">
        <v>715630</v>
      </c>
      <c r="E189" t="s">
        <v>13</v>
      </c>
      <c r="F189">
        <v>50.18</v>
      </c>
      <c r="G189">
        <v>-98.38</v>
      </c>
      <c r="H189">
        <v>-6</v>
      </c>
      <c r="I189">
        <v>248.4</v>
      </c>
      <c r="J189" t="str">
        <f>HYPERLINK("https://climate.onebuilding.org/WMO_Region_4_North_and_Central_America/CAN_Canada/MB_Manitoba/CAN_MB_Delta.Marsh.CS.715630_CWEC2020.zip")</f>
        <v>https://climate.onebuilding.org/WMO_Region_4_North_and_Central_America/CAN_Canada/MB_Manitoba/CAN_MB_Delta.Marsh.CS.715630_CWEC2020.zip</v>
      </c>
    </row>
    <row r="190" spans="1:10" x14ac:dyDescent="0.25">
      <c r="A190" t="s">
        <v>10</v>
      </c>
      <c r="B190" t="s">
        <v>194</v>
      </c>
      <c r="C190" t="s">
        <v>203</v>
      </c>
      <c r="D190">
        <v>715600</v>
      </c>
      <c r="E190" t="s">
        <v>13</v>
      </c>
      <c r="F190">
        <v>49.01</v>
      </c>
      <c r="G190">
        <v>-97.24</v>
      </c>
      <c r="H190">
        <v>-6</v>
      </c>
      <c r="I190">
        <v>242</v>
      </c>
      <c r="J190" t="str">
        <f>HYPERLINK("https://climate.onebuilding.org/WMO_Region_4_North_and_Central_America/CAN_Canada/MB_Manitoba/CAN_MB_Emerson.Auto.715600_CWEC2020.zip")</f>
        <v>https://climate.onebuilding.org/WMO_Region_4_North_and_Central_America/CAN_Canada/MB_Manitoba/CAN_MB_Emerson.Auto.715600_CWEC2020.zip</v>
      </c>
    </row>
    <row r="191" spans="1:10" x14ac:dyDescent="0.25">
      <c r="A191" t="s">
        <v>10</v>
      </c>
      <c r="B191" t="s">
        <v>194</v>
      </c>
      <c r="C191" t="s">
        <v>204</v>
      </c>
      <c r="D191">
        <v>714420</v>
      </c>
      <c r="E191" t="s">
        <v>13</v>
      </c>
      <c r="F191">
        <v>51.08</v>
      </c>
      <c r="G191">
        <v>-97.55</v>
      </c>
      <c r="H191">
        <v>-6</v>
      </c>
      <c r="I191">
        <v>253</v>
      </c>
      <c r="J191" t="str">
        <f>HYPERLINK("https://climate.onebuilding.org/WMO_Region_4_North_and_Central_America/CAN_Canada/MB_Manitoba/CAN_MB_Fisher.Branch.AUT.714420_CWEC2020.zip")</f>
        <v>https://climate.onebuilding.org/WMO_Region_4_North_and_Central_America/CAN_Canada/MB_Manitoba/CAN_MB_Fisher.Branch.AUT.714420_CWEC2020.zip</v>
      </c>
    </row>
    <row r="192" spans="1:10" x14ac:dyDescent="0.25">
      <c r="A192" t="s">
        <v>10</v>
      </c>
      <c r="B192" t="s">
        <v>194</v>
      </c>
      <c r="C192" t="s">
        <v>205</v>
      </c>
      <c r="D192">
        <v>719540</v>
      </c>
      <c r="E192" t="s">
        <v>13</v>
      </c>
      <c r="F192">
        <v>54.68</v>
      </c>
      <c r="G192">
        <v>-101.68</v>
      </c>
      <c r="H192">
        <v>-6</v>
      </c>
      <c r="I192">
        <v>303.89999999999998</v>
      </c>
      <c r="J192" t="str">
        <f>HYPERLINK("https://climate.onebuilding.org/WMO_Region_4_North_and_Central_America/CAN_Canada/MB_Manitoba/CAN_MB_Flin.Flon.719540_CWEC2020.zip")</f>
        <v>https://climate.onebuilding.org/WMO_Region_4_North_and_Central_America/CAN_Canada/MB_Manitoba/CAN_MB_Flin.Flon.719540_CWEC2020.zip</v>
      </c>
    </row>
    <row r="193" spans="1:10" x14ac:dyDescent="0.25">
      <c r="A193" t="s">
        <v>10</v>
      </c>
      <c r="B193" t="s">
        <v>194</v>
      </c>
      <c r="C193" t="s">
        <v>206</v>
      </c>
      <c r="D193">
        <v>714450</v>
      </c>
      <c r="E193" t="s">
        <v>13</v>
      </c>
      <c r="F193">
        <v>52.82</v>
      </c>
      <c r="G193">
        <v>-97.62</v>
      </c>
      <c r="H193">
        <v>-6</v>
      </c>
      <c r="I193">
        <v>222.5</v>
      </c>
      <c r="J193" t="str">
        <f>HYPERLINK("https://climate.onebuilding.org/WMO_Region_4_North_and_Central_America/CAN_Canada/MB_Manitoba/CAN_MB_George.Island.AUT.714450_CWEC2020.zip")</f>
        <v>https://climate.onebuilding.org/WMO_Region_4_North_and_Central_America/CAN_Canada/MB_Manitoba/CAN_MB_George.Island.AUT.714450_CWEC2020.zip</v>
      </c>
    </row>
    <row r="194" spans="1:10" x14ac:dyDescent="0.25">
      <c r="A194" t="s">
        <v>10</v>
      </c>
      <c r="B194" t="s">
        <v>194</v>
      </c>
      <c r="C194" t="s">
        <v>207</v>
      </c>
      <c r="D194">
        <v>719120</v>
      </c>
      <c r="E194" t="s">
        <v>13</v>
      </c>
      <c r="F194">
        <v>56.36</v>
      </c>
      <c r="G194">
        <v>-94.71</v>
      </c>
      <c r="H194">
        <v>-6</v>
      </c>
      <c r="I194">
        <v>145.1</v>
      </c>
      <c r="J194" t="str">
        <f>HYPERLINK("https://climate.onebuilding.org/WMO_Region_4_North_and_Central_America/CAN_Canada/MB_Manitoba/CAN_MB_Gillam.AP.719120_CWEC2020.zip")</f>
        <v>https://climate.onebuilding.org/WMO_Region_4_North_and_Central_America/CAN_Canada/MB_Manitoba/CAN_MB_Gillam.AP.719120_CWEC2020.zip</v>
      </c>
    </row>
    <row r="195" spans="1:10" x14ac:dyDescent="0.25">
      <c r="A195" t="s">
        <v>10</v>
      </c>
      <c r="B195" t="s">
        <v>194</v>
      </c>
      <c r="C195" t="s">
        <v>208</v>
      </c>
      <c r="D195">
        <v>717480</v>
      </c>
      <c r="E195" t="s">
        <v>13</v>
      </c>
      <c r="F195">
        <v>50.63</v>
      </c>
      <c r="G195">
        <v>-97.05</v>
      </c>
      <c r="H195">
        <v>-6</v>
      </c>
      <c r="I195">
        <v>230.1</v>
      </c>
      <c r="J195" t="str">
        <f>HYPERLINK("https://climate.onebuilding.org/WMO_Region_4_North_and_Central_America/CAN_Canada/MB_Manitoba/CAN_MB_Gimli.Climate.717480_CWEC2020.zip")</f>
        <v>https://climate.onebuilding.org/WMO_Region_4_North_and_Central_America/CAN_Canada/MB_Manitoba/CAN_MB_Gimli.Climate.717480_CWEC2020.zip</v>
      </c>
    </row>
    <row r="196" spans="1:10" x14ac:dyDescent="0.25">
      <c r="A196" t="s">
        <v>10</v>
      </c>
      <c r="B196" t="s">
        <v>194</v>
      </c>
      <c r="C196" t="s">
        <v>209</v>
      </c>
      <c r="D196">
        <v>715770</v>
      </c>
      <c r="E196" t="s">
        <v>13</v>
      </c>
      <c r="F196">
        <v>50.63</v>
      </c>
      <c r="G196">
        <v>-96.98</v>
      </c>
      <c r="H196">
        <v>-6</v>
      </c>
      <c r="I196">
        <v>217</v>
      </c>
      <c r="J196" t="str">
        <f>HYPERLINK("https://climate.onebuilding.org/WMO_Region_4_North_and_Central_America/CAN_Canada/MB_Manitoba/CAN_MB_Gimli.Harbour.CS.715770_CWEC2020.zip")</f>
        <v>https://climate.onebuilding.org/WMO_Region_4_North_and_Central_America/CAN_Canada/MB_Manitoba/CAN_MB_Gimli.Harbour.CS.715770_CWEC2020.zip</v>
      </c>
    </row>
    <row r="197" spans="1:10" x14ac:dyDescent="0.25">
      <c r="A197" t="s">
        <v>10</v>
      </c>
      <c r="B197" t="s">
        <v>194</v>
      </c>
      <c r="C197" t="s">
        <v>210</v>
      </c>
      <c r="D197">
        <v>718580</v>
      </c>
      <c r="E197" t="s">
        <v>13</v>
      </c>
      <c r="F197">
        <v>53.19</v>
      </c>
      <c r="G197">
        <v>-99.27</v>
      </c>
      <c r="H197">
        <v>-6</v>
      </c>
      <c r="I197">
        <v>222.5</v>
      </c>
      <c r="J197" t="str">
        <f>HYPERLINK("https://climate.onebuilding.org/WMO_Region_4_North_and_Central_America/CAN_Canada/MB_Manitoba/CAN_MB_Grand.Rapids.AUT.718580_CWEC2020.zip")</f>
        <v>https://climate.onebuilding.org/WMO_Region_4_North_and_Central_America/CAN_Canada/MB_Manitoba/CAN_MB_Grand.Rapids.AUT.718580_CWEC2020.zip</v>
      </c>
    </row>
    <row r="198" spans="1:10" x14ac:dyDescent="0.25">
      <c r="A198" t="s">
        <v>10</v>
      </c>
      <c r="B198" t="s">
        <v>194</v>
      </c>
      <c r="C198" t="s">
        <v>211</v>
      </c>
      <c r="D198">
        <v>714410</v>
      </c>
      <c r="E198" t="s">
        <v>13</v>
      </c>
      <c r="F198">
        <v>49.03</v>
      </c>
      <c r="G198">
        <v>-97.56</v>
      </c>
      <c r="H198">
        <v>-6</v>
      </c>
      <c r="I198">
        <v>252.6</v>
      </c>
      <c r="J198" t="str">
        <f>HYPERLINK("https://climate.onebuilding.org/WMO_Region_4_North_and_Central_America/CAN_Canada/MB_Manitoba/CAN_MB_Gretna.AUT.714410_CWEC2020.zip")</f>
        <v>https://climate.onebuilding.org/WMO_Region_4_North_and_Central_America/CAN_Canada/MB_Manitoba/CAN_MB_Gretna.AUT.714410_CWEC2020.zip</v>
      </c>
    </row>
    <row r="199" spans="1:10" x14ac:dyDescent="0.25">
      <c r="A199" t="s">
        <v>10</v>
      </c>
      <c r="B199" t="s">
        <v>194</v>
      </c>
      <c r="C199" t="s">
        <v>212</v>
      </c>
      <c r="D199">
        <v>711450</v>
      </c>
      <c r="E199" t="s">
        <v>13</v>
      </c>
      <c r="F199">
        <v>53.86</v>
      </c>
      <c r="G199">
        <v>-94.65</v>
      </c>
      <c r="H199">
        <v>-6</v>
      </c>
      <c r="I199">
        <v>235.3</v>
      </c>
      <c r="J199" t="str">
        <f>HYPERLINK("https://climate.onebuilding.org/WMO_Region_4_North_and_Central_America/CAN_Canada/MB_Manitoba/CAN_MB_Island.Lake.AP.711450_CWEC2020.zip")</f>
        <v>https://climate.onebuilding.org/WMO_Region_4_North_and_Central_America/CAN_Canada/MB_Manitoba/CAN_MB_Island.Lake.AP.711450_CWEC2020.zip</v>
      </c>
    </row>
    <row r="200" spans="1:10" x14ac:dyDescent="0.25">
      <c r="A200" t="s">
        <v>10</v>
      </c>
      <c r="B200" t="s">
        <v>194</v>
      </c>
      <c r="C200" t="s">
        <v>213</v>
      </c>
      <c r="D200">
        <v>715720</v>
      </c>
      <c r="E200" t="s">
        <v>13</v>
      </c>
      <c r="F200">
        <v>56.04</v>
      </c>
      <c r="G200">
        <v>-96.51</v>
      </c>
      <c r="H200">
        <v>-6</v>
      </c>
      <c r="I200">
        <v>182.9</v>
      </c>
      <c r="J200" t="str">
        <f>HYPERLINK("https://climate.onebuilding.org/WMO_Region_4_North_and_Central_America/CAN_Canada/MB_Manitoba/CAN_MB_Kelsey.Dam.CS.715720_CWEC2020.zip")</f>
        <v>https://climate.onebuilding.org/WMO_Region_4_North_and_Central_America/CAN_Canada/MB_Manitoba/CAN_MB_Kelsey.Dam.CS.715720_CWEC2020.zip</v>
      </c>
    </row>
    <row r="201" spans="1:10" x14ac:dyDescent="0.25">
      <c r="A201" t="s">
        <v>10</v>
      </c>
      <c r="B201" t="s">
        <v>194</v>
      </c>
      <c r="C201" t="s">
        <v>214</v>
      </c>
      <c r="D201">
        <v>710780</v>
      </c>
      <c r="E201" t="s">
        <v>13</v>
      </c>
      <c r="F201">
        <v>56.86</v>
      </c>
      <c r="G201">
        <v>-101.08</v>
      </c>
      <c r="H201">
        <v>-6</v>
      </c>
      <c r="I201">
        <v>356.6</v>
      </c>
      <c r="J201" t="str">
        <f>HYPERLINK("https://climate.onebuilding.org/WMO_Region_4_North_and_Central_America/CAN_Canada/MB_Manitoba/CAN_MB_Lynn.Lake.710780_CWEC2020.zip")</f>
        <v>https://climate.onebuilding.org/WMO_Region_4_North_and_Central_America/CAN_Canada/MB_Manitoba/CAN_MB_Lynn.Lake.710780_CWEC2020.zip</v>
      </c>
    </row>
    <row r="202" spans="1:10" x14ac:dyDescent="0.25">
      <c r="A202" t="s">
        <v>10</v>
      </c>
      <c r="B202" t="s">
        <v>194</v>
      </c>
      <c r="C202" t="s">
        <v>215</v>
      </c>
      <c r="D202">
        <v>711490</v>
      </c>
      <c r="E202" t="s">
        <v>13</v>
      </c>
      <c r="F202">
        <v>50.71</v>
      </c>
      <c r="G202">
        <v>-99.53</v>
      </c>
      <c r="H202">
        <v>-6</v>
      </c>
      <c r="I202">
        <v>351</v>
      </c>
      <c r="J202" t="str">
        <f>HYPERLINK("https://climate.onebuilding.org/WMO_Region_4_North_and_Central_America/CAN_Canada/MB_Manitoba/CAN_MB_Mccreary.711490_CWEC2020.zip")</f>
        <v>https://climate.onebuilding.org/WMO_Region_4_North_and_Central_America/CAN_Canada/MB_Manitoba/CAN_MB_Mccreary.711490_CWEC2020.zip</v>
      </c>
    </row>
    <row r="203" spans="1:10" x14ac:dyDescent="0.25">
      <c r="A203" t="s">
        <v>10</v>
      </c>
      <c r="B203" t="s">
        <v>194</v>
      </c>
      <c r="C203" t="s">
        <v>216</v>
      </c>
      <c r="D203">
        <v>714470</v>
      </c>
      <c r="E203" t="s">
        <v>13</v>
      </c>
      <c r="F203">
        <v>49.28</v>
      </c>
      <c r="G203">
        <v>-100.99</v>
      </c>
      <c r="H203">
        <v>-6</v>
      </c>
      <c r="I203">
        <v>445.9</v>
      </c>
      <c r="J203" t="str">
        <f>HYPERLINK("https://climate.onebuilding.org/WMO_Region_4_North_and_Central_America/CAN_Canada/MB_Manitoba/CAN_MB_Melita.714470_CWEC2020.zip")</f>
        <v>https://climate.onebuilding.org/WMO_Region_4_North_and_Central_America/CAN_Canada/MB_Manitoba/CAN_MB_Melita.714470_CWEC2020.zip</v>
      </c>
    </row>
    <row r="204" spans="1:10" x14ac:dyDescent="0.25">
      <c r="A204" t="s">
        <v>10</v>
      </c>
      <c r="B204" t="s">
        <v>194</v>
      </c>
      <c r="C204" t="s">
        <v>217</v>
      </c>
      <c r="D204">
        <v>715640</v>
      </c>
      <c r="E204" t="s">
        <v>13</v>
      </c>
      <c r="F204">
        <v>49.19</v>
      </c>
      <c r="G204">
        <v>-98.08</v>
      </c>
      <c r="H204">
        <v>-6</v>
      </c>
      <c r="I204">
        <v>297.5</v>
      </c>
      <c r="J204" t="str">
        <f>HYPERLINK("https://climate.onebuilding.org/WMO_Region_4_North_and_Central_America/CAN_Canada/MB_Manitoba/CAN_MB_Morden.CDA.CS.715640_CWEC2020.zip")</f>
        <v>https://climate.onebuilding.org/WMO_Region_4_North_and_Central_America/CAN_Canada/MB_Manitoba/CAN_MB_Morden.CDA.CS.715640_CWEC2020.zip</v>
      </c>
    </row>
    <row r="205" spans="1:10" x14ac:dyDescent="0.25">
      <c r="A205" t="s">
        <v>10</v>
      </c>
      <c r="B205" t="s">
        <v>194</v>
      </c>
      <c r="C205" t="s">
        <v>218</v>
      </c>
      <c r="D205">
        <v>714100</v>
      </c>
      <c r="E205" t="s">
        <v>13</v>
      </c>
      <c r="F205">
        <v>53.96</v>
      </c>
      <c r="G205">
        <v>-97.85</v>
      </c>
      <c r="H205">
        <v>-6</v>
      </c>
      <c r="I205">
        <v>223.7</v>
      </c>
      <c r="J205" t="str">
        <f>HYPERLINK("https://climate.onebuilding.org/WMO_Region_4_North_and_Central_America/CAN_Canada/MB_Manitoba/CAN_MB_Norway.House.714100_CWEC2020.zip")</f>
        <v>https://climate.onebuilding.org/WMO_Region_4_North_and_Central_America/CAN_Canada/MB_Manitoba/CAN_MB_Norway.House.714100_CWEC2020.zip</v>
      </c>
    </row>
    <row r="206" spans="1:10" x14ac:dyDescent="0.25">
      <c r="A206" t="s">
        <v>10</v>
      </c>
      <c r="B206" t="s">
        <v>194</v>
      </c>
      <c r="C206" t="s">
        <v>219</v>
      </c>
      <c r="D206">
        <v>711440</v>
      </c>
      <c r="E206" t="s">
        <v>13</v>
      </c>
      <c r="F206">
        <v>50.5</v>
      </c>
      <c r="G206">
        <v>-98.04</v>
      </c>
      <c r="H206">
        <v>-6</v>
      </c>
      <c r="I206">
        <v>249.6</v>
      </c>
      <c r="J206" t="str">
        <f>HYPERLINK("https://climate.onebuilding.org/WMO_Region_4_North_and_Central_America/CAN_Canada/MB_Manitoba/CAN_MB_Oakpoint.Marine.711440_CWEC2020.zip")</f>
        <v>https://climate.onebuilding.org/WMO_Region_4_North_and_Central_America/CAN_Canada/MB_Manitoba/CAN_MB_Oakpoint.Marine.711440_CWEC2020.zip</v>
      </c>
    </row>
    <row r="207" spans="1:10" x14ac:dyDescent="0.25">
      <c r="A207" t="s">
        <v>10</v>
      </c>
      <c r="B207" t="s">
        <v>194</v>
      </c>
      <c r="C207" t="s">
        <v>220</v>
      </c>
      <c r="D207">
        <v>711480</v>
      </c>
      <c r="E207" t="s">
        <v>13</v>
      </c>
      <c r="F207">
        <v>49.19</v>
      </c>
      <c r="G207">
        <v>-98.9</v>
      </c>
      <c r="H207">
        <v>-6</v>
      </c>
      <c r="I207">
        <v>470.3</v>
      </c>
      <c r="J207" t="str">
        <f>HYPERLINK("https://climate.onebuilding.org/WMO_Region_4_North_and_Central_America/CAN_Canada/MB_Manitoba/CAN_MB_Pilot.Mound.AUT.711480_CWEC2020.zip")</f>
        <v>https://climate.onebuilding.org/WMO_Region_4_North_and_Central_America/CAN_Canada/MB_Manitoba/CAN_MB_Pilot.Mound.AUT.711480_CWEC2020.zip</v>
      </c>
    </row>
    <row r="208" spans="1:10" x14ac:dyDescent="0.25">
      <c r="A208" t="s">
        <v>10</v>
      </c>
      <c r="B208" t="s">
        <v>194</v>
      </c>
      <c r="C208" t="s">
        <v>221</v>
      </c>
      <c r="D208">
        <v>714480</v>
      </c>
      <c r="E208" t="s">
        <v>13</v>
      </c>
      <c r="F208">
        <v>50.18</v>
      </c>
      <c r="G208">
        <v>-96.06</v>
      </c>
      <c r="H208">
        <v>-6</v>
      </c>
      <c r="I208">
        <v>268</v>
      </c>
      <c r="J208" t="str">
        <f>HYPERLINK("https://climate.onebuilding.org/WMO_Region_4_North_and_Central_America/CAN_Canada/MB_Manitoba/CAN_MB_Pinawa.714480_CWEC2020.zip")</f>
        <v>https://climate.onebuilding.org/WMO_Region_4_North_and_Central_America/CAN_Canada/MB_Manitoba/CAN_MB_Pinawa.714480_CWEC2020.zip</v>
      </c>
    </row>
    <row r="209" spans="1:10" x14ac:dyDescent="0.25">
      <c r="A209" t="s">
        <v>10</v>
      </c>
      <c r="B209" t="s">
        <v>194</v>
      </c>
      <c r="C209" t="s">
        <v>222</v>
      </c>
      <c r="D209">
        <v>718510</v>
      </c>
      <c r="E209" t="s">
        <v>13</v>
      </c>
      <c r="F209">
        <v>49.9</v>
      </c>
      <c r="G209">
        <v>-98.28</v>
      </c>
      <c r="H209">
        <v>-6</v>
      </c>
      <c r="I209">
        <v>272.7</v>
      </c>
      <c r="J209" t="str">
        <f>HYPERLINK("https://climate.onebuilding.org/WMO_Region_4_North_and_Central_America/CAN_Canada/MB_Manitoba/CAN_MB_Portage.Southport.718510_CWEC2020.zip")</f>
        <v>https://climate.onebuilding.org/WMO_Region_4_North_and_Central_America/CAN_Canada/MB_Manitoba/CAN_MB_Portage.Southport.718510_CWEC2020.zip</v>
      </c>
    </row>
    <row r="210" spans="1:10" x14ac:dyDescent="0.25">
      <c r="A210" t="s">
        <v>10</v>
      </c>
      <c r="B210" t="s">
        <v>194</v>
      </c>
      <c r="C210" t="s">
        <v>223</v>
      </c>
      <c r="D210">
        <v>715530</v>
      </c>
      <c r="E210" t="s">
        <v>13</v>
      </c>
      <c r="F210">
        <v>51.18</v>
      </c>
      <c r="G210">
        <v>-101.36</v>
      </c>
      <c r="H210">
        <v>-6</v>
      </c>
      <c r="I210">
        <v>539.5</v>
      </c>
      <c r="J210" t="str">
        <f>HYPERLINK("https://climate.onebuilding.org/WMO_Region_4_North_and_Central_America/CAN_Canada/MB_Manitoba/CAN_MB_Roblin.715530_CWEC2020.zip")</f>
        <v>https://climate.onebuilding.org/WMO_Region_4_North_and_Central_America/CAN_Canada/MB_Manitoba/CAN_MB_Roblin.715530_CWEC2020.zip</v>
      </c>
    </row>
    <row r="211" spans="1:10" x14ac:dyDescent="0.25">
      <c r="A211" t="s">
        <v>10</v>
      </c>
      <c r="B211" t="s">
        <v>194</v>
      </c>
      <c r="C211" t="s">
        <v>224</v>
      </c>
      <c r="D211">
        <v>711500</v>
      </c>
      <c r="E211" t="s">
        <v>13</v>
      </c>
      <c r="F211">
        <v>50.45</v>
      </c>
      <c r="G211">
        <v>-100.6</v>
      </c>
      <c r="H211">
        <v>-6</v>
      </c>
      <c r="I211">
        <v>561.29999999999995</v>
      </c>
      <c r="J211" t="str">
        <f>HYPERLINK("https://climate.onebuilding.org/WMO_Region_4_North_and_Central_America/CAN_Canada/MB_Manitoba/CAN_MB_Shoal.Lake.CS.711500_CWEC2020.zip")</f>
        <v>https://climate.onebuilding.org/WMO_Region_4_North_and_Central_America/CAN_Canada/MB_Manitoba/CAN_MB_Shoal.Lake.CS.711500_CWEC2020.zip</v>
      </c>
    </row>
    <row r="212" spans="1:10" x14ac:dyDescent="0.25">
      <c r="A212" t="s">
        <v>10</v>
      </c>
      <c r="B212" t="s">
        <v>194</v>
      </c>
      <c r="C212" t="s">
        <v>225</v>
      </c>
      <c r="D212">
        <v>714490</v>
      </c>
      <c r="E212" t="s">
        <v>13</v>
      </c>
      <c r="F212">
        <v>49.02</v>
      </c>
      <c r="G212">
        <v>-95.6</v>
      </c>
      <c r="H212">
        <v>-6</v>
      </c>
      <c r="I212">
        <v>328.8</v>
      </c>
      <c r="J212" t="str">
        <f>HYPERLINK("https://climate.onebuilding.org/WMO_Region_4_North_and_Central_America/CAN_Canada/MB_Manitoba/CAN_MB_Sprague.714490_CWEC2020.zip")</f>
        <v>https://climate.onebuilding.org/WMO_Region_4_North_and_Central_America/CAN_Canada/MB_Manitoba/CAN_MB_Sprague.714490_CWEC2020.zip</v>
      </c>
    </row>
    <row r="213" spans="1:10" x14ac:dyDescent="0.25">
      <c r="A213" t="s">
        <v>10</v>
      </c>
      <c r="B213" t="s">
        <v>194</v>
      </c>
      <c r="C213" t="s">
        <v>226</v>
      </c>
      <c r="D213">
        <v>714430</v>
      </c>
      <c r="E213" t="s">
        <v>13</v>
      </c>
      <c r="F213">
        <v>52.11</v>
      </c>
      <c r="G213">
        <v>-101.23</v>
      </c>
      <c r="H213">
        <v>-6</v>
      </c>
      <c r="I213">
        <v>334.8</v>
      </c>
      <c r="J213" t="str">
        <f>HYPERLINK("https://climate.onebuilding.org/WMO_Region_4_North_and_Central_America/CAN_Canada/MB_Manitoba/CAN_MB_Swan.River.RCS.714430_CWEC2020.zip")</f>
        <v>https://climate.onebuilding.org/WMO_Region_4_North_and_Central_America/CAN_Canada/MB_Manitoba/CAN_MB_Swan.River.RCS.714430_CWEC2020.zip</v>
      </c>
    </row>
    <row r="214" spans="1:10" x14ac:dyDescent="0.25">
      <c r="A214" t="s">
        <v>10</v>
      </c>
      <c r="B214" t="s">
        <v>194</v>
      </c>
      <c r="C214" t="s">
        <v>227</v>
      </c>
      <c r="D214">
        <v>713340</v>
      </c>
      <c r="E214" t="s">
        <v>13</v>
      </c>
      <c r="F214">
        <v>58.72</v>
      </c>
      <c r="G214">
        <v>-98.5</v>
      </c>
      <c r="H214">
        <v>-6</v>
      </c>
      <c r="I214">
        <v>262</v>
      </c>
      <c r="J214" t="str">
        <f>HYPERLINK("https://climate.onebuilding.org/WMO_Region_4_North_and_Central_America/CAN_Canada/MB_Manitoba/CAN_MB_Tadoule.Lake.CS.713340_CWEC2020.zip")</f>
        <v>https://climate.onebuilding.org/WMO_Region_4_North_and_Central_America/CAN_Canada/MB_Manitoba/CAN_MB_Tadoule.Lake.CS.713340_CWEC2020.zip</v>
      </c>
    </row>
    <row r="215" spans="1:10" x14ac:dyDescent="0.25">
      <c r="A215" t="s">
        <v>10</v>
      </c>
      <c r="B215" t="s">
        <v>194</v>
      </c>
      <c r="C215" t="s">
        <v>228</v>
      </c>
      <c r="D215">
        <v>718670</v>
      </c>
      <c r="E215" t="s">
        <v>13</v>
      </c>
      <c r="F215">
        <v>53.97</v>
      </c>
      <c r="G215">
        <v>-101.09</v>
      </c>
      <c r="H215">
        <v>-6</v>
      </c>
      <c r="I215">
        <v>270.60000000000002</v>
      </c>
      <c r="J215" t="str">
        <f>HYPERLINK("https://climate.onebuilding.org/WMO_Region_4_North_and_Central_America/CAN_Canada/MB_Manitoba/CAN_MB_The.Pas.AP.718670_CWEC2020.zip")</f>
        <v>https://climate.onebuilding.org/WMO_Region_4_North_and_Central_America/CAN_Canada/MB_Manitoba/CAN_MB_The.Pas.AP.718670_CWEC2020.zip</v>
      </c>
    </row>
    <row r="216" spans="1:10" x14ac:dyDescent="0.25">
      <c r="A216" t="s">
        <v>10</v>
      </c>
      <c r="B216" t="s">
        <v>194</v>
      </c>
      <c r="C216" t="s">
        <v>229</v>
      </c>
      <c r="D216">
        <v>710790</v>
      </c>
      <c r="E216" t="s">
        <v>13</v>
      </c>
      <c r="F216">
        <v>55.8</v>
      </c>
      <c r="G216">
        <v>-97.86</v>
      </c>
      <c r="H216">
        <v>-6</v>
      </c>
      <c r="I216">
        <v>224</v>
      </c>
      <c r="J216" t="str">
        <f>HYPERLINK("https://climate.onebuilding.org/WMO_Region_4_North_and_Central_America/CAN_Canada/MB_Manitoba/CAN_MB_Thompson.AP.710790_CWEC2020.zip")</f>
        <v>https://climate.onebuilding.org/WMO_Region_4_North_and_Central_America/CAN_Canada/MB_Manitoba/CAN_MB_Thompson.AP.710790_CWEC2020.zip</v>
      </c>
    </row>
    <row r="217" spans="1:10" x14ac:dyDescent="0.25">
      <c r="A217" t="s">
        <v>10</v>
      </c>
      <c r="B217" t="s">
        <v>194</v>
      </c>
      <c r="C217" t="s">
        <v>230</v>
      </c>
      <c r="D217">
        <v>715520</v>
      </c>
      <c r="E217" t="s">
        <v>13</v>
      </c>
      <c r="F217">
        <v>50.7</v>
      </c>
      <c r="G217">
        <v>-96.57</v>
      </c>
      <c r="H217">
        <v>-6</v>
      </c>
      <c r="I217">
        <v>220.1</v>
      </c>
      <c r="J217" t="str">
        <f>HYPERLINK("https://climate.onebuilding.org/WMO_Region_4_North_and_Central_America/CAN_Canada/MB_Manitoba/CAN_MB_Victoria.Beach.AUT.715520_CWEC2020.zip")</f>
        <v>https://climate.onebuilding.org/WMO_Region_4_North_and_Central_America/CAN_Canada/MB_Manitoba/CAN_MB_Victoria.Beach.AUT.715520_CWEC2020.zip</v>
      </c>
    </row>
    <row r="218" spans="1:10" x14ac:dyDescent="0.25">
      <c r="A218" t="s">
        <v>10</v>
      </c>
      <c r="B218" t="s">
        <v>194</v>
      </c>
      <c r="C218" t="s">
        <v>231</v>
      </c>
      <c r="D218">
        <v>714440</v>
      </c>
      <c r="E218" t="s">
        <v>13</v>
      </c>
      <c r="F218">
        <v>50.66</v>
      </c>
      <c r="G218">
        <v>-99.94</v>
      </c>
      <c r="H218">
        <v>-6</v>
      </c>
      <c r="I218">
        <v>627.4</v>
      </c>
      <c r="J218" t="str">
        <f>HYPERLINK("https://climate.onebuilding.org/WMO_Region_4_North_and_Central_America/CAN_Canada/MB_Manitoba/CAN_MB_Wasagaming.714440_CWEC2020.zip")</f>
        <v>https://climate.onebuilding.org/WMO_Region_4_North_and_Central_America/CAN_Canada/MB_Manitoba/CAN_MB_Wasagaming.714440_CWEC2020.zip</v>
      </c>
    </row>
    <row r="219" spans="1:10" x14ac:dyDescent="0.25">
      <c r="A219" t="s">
        <v>10</v>
      </c>
      <c r="B219" t="s">
        <v>194</v>
      </c>
      <c r="C219" t="s">
        <v>232</v>
      </c>
      <c r="D219">
        <v>718520</v>
      </c>
      <c r="E219" t="s">
        <v>13</v>
      </c>
      <c r="F219">
        <v>49.91</v>
      </c>
      <c r="G219">
        <v>-97.24</v>
      </c>
      <c r="H219">
        <v>-6</v>
      </c>
      <c r="I219">
        <v>238.7</v>
      </c>
      <c r="J219" t="str">
        <f>HYPERLINK("https://climate.onebuilding.org/WMO_Region_4_North_and_Central_America/CAN_Canada/MB_Manitoba/CAN_MB_Winnipeg.Intl.AP.718520_CWEC2020.zip")</f>
        <v>https://climate.onebuilding.org/WMO_Region_4_North_and_Central_America/CAN_Canada/MB_Manitoba/CAN_MB_Winnipeg.Intl.AP.718520_CWEC2020.zip</v>
      </c>
    </row>
    <row r="220" spans="1:10" x14ac:dyDescent="0.25">
      <c r="A220" t="s">
        <v>10</v>
      </c>
      <c r="B220" t="s">
        <v>194</v>
      </c>
      <c r="C220" t="s">
        <v>233</v>
      </c>
      <c r="D220">
        <v>715790</v>
      </c>
      <c r="E220" t="s">
        <v>13</v>
      </c>
      <c r="F220">
        <v>49.89</v>
      </c>
      <c r="G220">
        <v>-97.13</v>
      </c>
      <c r="H220">
        <v>-6</v>
      </c>
      <c r="I220">
        <v>230</v>
      </c>
      <c r="J220" t="str">
        <f>HYPERLINK("https://climate.onebuilding.org/WMO_Region_4_North_and_Central_America/CAN_Canada/MB_Manitoba/CAN_MB_Winnipeg.The.Forks.715790_CWEC2020.zip")</f>
        <v>https://climate.onebuilding.org/WMO_Region_4_North_and_Central_America/CAN_Canada/MB_Manitoba/CAN_MB_Winnipeg.The.Forks.715790_CWEC2020.zip</v>
      </c>
    </row>
    <row r="221" spans="1:10" x14ac:dyDescent="0.25">
      <c r="A221" t="s">
        <v>10</v>
      </c>
      <c r="B221" t="s">
        <v>234</v>
      </c>
      <c r="C221" t="s">
        <v>235</v>
      </c>
      <c r="D221">
        <v>715980</v>
      </c>
      <c r="E221" t="s">
        <v>13</v>
      </c>
      <c r="F221">
        <v>47.8</v>
      </c>
      <c r="G221">
        <v>-64.83</v>
      </c>
      <c r="H221">
        <v>-4</v>
      </c>
      <c r="I221">
        <v>5</v>
      </c>
      <c r="J221" t="str">
        <f>HYPERLINK("https://climate.onebuilding.org/WMO_Region_4_North_and_Central_America/CAN_Canada/NB_New_Brunswick/CAN_NB_Bas.Caraquet.715980_CWEC2020.zip")</f>
        <v>https://climate.onebuilding.org/WMO_Region_4_North_and_Central_America/CAN_Canada/NB_New_Brunswick/CAN_NB_Bas.Caraquet.715980_CWEC2020.zip</v>
      </c>
    </row>
    <row r="222" spans="1:10" x14ac:dyDescent="0.25">
      <c r="A222" t="s">
        <v>10</v>
      </c>
      <c r="B222" t="s">
        <v>234</v>
      </c>
      <c r="C222" t="s">
        <v>236</v>
      </c>
      <c r="D222">
        <v>715740</v>
      </c>
      <c r="E222" t="s">
        <v>13</v>
      </c>
      <c r="F222">
        <v>47.63</v>
      </c>
      <c r="G222">
        <v>-65.739999999999995</v>
      </c>
      <c r="H222">
        <v>-4</v>
      </c>
      <c r="I222">
        <v>58.8</v>
      </c>
      <c r="J222" t="str">
        <f>HYPERLINK("https://climate.onebuilding.org/WMO_Region_4_North_and_Central_America/CAN_Canada/NB_New_Brunswick/CAN_NB_Bathurst.AP.715740_CWEC2020.zip")</f>
        <v>https://climate.onebuilding.org/WMO_Region_4_North_and_Central_America/CAN_Canada/NB_New_Brunswick/CAN_NB_Bathurst.AP.715740_CWEC2020.zip</v>
      </c>
    </row>
    <row r="223" spans="1:10" x14ac:dyDescent="0.25">
      <c r="A223" t="s">
        <v>10</v>
      </c>
      <c r="B223" t="s">
        <v>234</v>
      </c>
      <c r="C223" t="s">
        <v>237</v>
      </c>
      <c r="D223">
        <v>713150</v>
      </c>
      <c r="E223" t="s">
        <v>13</v>
      </c>
      <c r="F223">
        <v>47.99</v>
      </c>
      <c r="G223">
        <v>-66.33</v>
      </c>
      <c r="H223">
        <v>-4</v>
      </c>
      <c r="I223">
        <v>42</v>
      </c>
      <c r="J223" t="str">
        <f>HYPERLINK("https://climate.onebuilding.org/WMO_Region_4_North_and_Central_America/CAN_Canada/NB_New_Brunswick/CAN_NB_Charlo.Auto.713150_CWEC2020.zip")</f>
        <v>https://climate.onebuilding.org/WMO_Region_4_North_and_Central_America/CAN_Canada/NB_New_Brunswick/CAN_NB_Charlo.Auto.713150_CWEC2020.zip</v>
      </c>
    </row>
    <row r="224" spans="1:10" x14ac:dyDescent="0.25">
      <c r="A224" t="s">
        <v>10</v>
      </c>
      <c r="B224" t="s">
        <v>234</v>
      </c>
      <c r="C224" t="s">
        <v>238</v>
      </c>
      <c r="D224">
        <v>715900</v>
      </c>
      <c r="E224" t="s">
        <v>13</v>
      </c>
      <c r="F224">
        <v>47.42</v>
      </c>
      <c r="G224">
        <v>-68.319999999999993</v>
      </c>
      <c r="H224">
        <v>-4</v>
      </c>
      <c r="I224">
        <v>154.19999999999999</v>
      </c>
      <c r="J224" t="str">
        <f>HYPERLINK("https://climate.onebuilding.org/WMO_Region_4_North_and_Central_America/CAN_Canada/NB_New_Brunswick/CAN_NB_Edmundston.715900_CWEC2020.zip")</f>
        <v>https://climate.onebuilding.org/WMO_Region_4_North_and_Central_America/CAN_Canada/NB_New_Brunswick/CAN_NB_Edmundston.715900_CWEC2020.zip</v>
      </c>
    </row>
    <row r="225" spans="1:10" x14ac:dyDescent="0.25">
      <c r="A225" t="s">
        <v>10</v>
      </c>
      <c r="B225" t="s">
        <v>234</v>
      </c>
      <c r="C225" t="s">
        <v>239</v>
      </c>
      <c r="D225">
        <v>717000</v>
      </c>
      <c r="E225" t="s">
        <v>13</v>
      </c>
      <c r="F225">
        <v>45.87</v>
      </c>
      <c r="G225">
        <v>-66.540000000000006</v>
      </c>
      <c r="H225">
        <v>-4</v>
      </c>
      <c r="I225">
        <v>20.7</v>
      </c>
      <c r="J225" t="str">
        <f>HYPERLINK("https://climate.onebuilding.org/WMO_Region_4_North_and_Central_America/CAN_Canada/NB_New_Brunswick/CAN_NB_Fredericton.717000_CWEC2020.zip")</f>
        <v>https://climate.onebuilding.org/WMO_Region_4_North_and_Central_America/CAN_Canada/NB_New_Brunswick/CAN_NB_Fredericton.717000_CWEC2020.zip</v>
      </c>
    </row>
    <row r="226" spans="1:10" x14ac:dyDescent="0.25">
      <c r="A226" t="s">
        <v>10</v>
      </c>
      <c r="B226" t="s">
        <v>234</v>
      </c>
      <c r="C226" t="s">
        <v>240</v>
      </c>
      <c r="D226">
        <v>710300</v>
      </c>
      <c r="E226" t="s">
        <v>13</v>
      </c>
      <c r="F226">
        <v>44.71</v>
      </c>
      <c r="G226">
        <v>-66.8</v>
      </c>
      <c r="H226">
        <v>-4</v>
      </c>
      <c r="I226">
        <v>78.2</v>
      </c>
      <c r="J226" t="str">
        <f>HYPERLINK("https://climate.onebuilding.org/WMO_Region_4_North_and_Central_America/CAN_Canada/NB_New_Brunswick/CAN_NB_Grand.Manan.Sar.CS.710300_CWEC2020.zip")</f>
        <v>https://climate.onebuilding.org/WMO_Region_4_North_and_Central_America/CAN_Canada/NB_New_Brunswick/CAN_NB_Grand.Manan.Sar.CS.710300_CWEC2020.zip</v>
      </c>
    </row>
    <row r="227" spans="1:10" x14ac:dyDescent="0.25">
      <c r="A227" t="s">
        <v>10</v>
      </c>
      <c r="B227" t="s">
        <v>234</v>
      </c>
      <c r="C227" t="s">
        <v>241</v>
      </c>
      <c r="D227">
        <v>717440</v>
      </c>
      <c r="E227" t="s">
        <v>13</v>
      </c>
      <c r="F227">
        <v>47.01</v>
      </c>
      <c r="G227">
        <v>-65.459999999999994</v>
      </c>
      <c r="H227">
        <v>-4</v>
      </c>
      <c r="I227">
        <v>33</v>
      </c>
      <c r="J227" t="str">
        <f>HYPERLINK("https://climate.onebuilding.org/WMO_Region_4_North_and_Central_America/CAN_Canada/NB_New_Brunswick/CAN_NB_Miramichi.RCS.717440_CWEC2020.zip")</f>
        <v>https://climate.onebuilding.org/WMO_Region_4_North_and_Central_America/CAN_Canada/NB_New_Brunswick/CAN_NB_Miramichi.RCS.717440_CWEC2020.zip</v>
      </c>
    </row>
    <row r="228" spans="1:10" x14ac:dyDescent="0.25">
      <c r="A228" t="s">
        <v>10</v>
      </c>
      <c r="B228" t="s">
        <v>234</v>
      </c>
      <c r="C228" t="s">
        <v>242</v>
      </c>
      <c r="D228">
        <v>717190</v>
      </c>
      <c r="E228" t="s">
        <v>13</v>
      </c>
      <c r="F228">
        <v>48.01</v>
      </c>
      <c r="G228">
        <v>-64.489999999999995</v>
      </c>
      <c r="H228">
        <v>-4</v>
      </c>
      <c r="I228">
        <v>4</v>
      </c>
      <c r="J228" t="str">
        <f>HYPERLINK("https://climate.onebuilding.org/WMO_Region_4_North_and_Central_America/CAN_Canada/NB_New_Brunswick/CAN_NB_Miscou.Island.AUT.717190_CWEC2020.zip")</f>
        <v>https://climate.onebuilding.org/WMO_Region_4_North_and_Central_America/CAN_Canada/NB_New_Brunswick/CAN_NB_Miscou.Island.AUT.717190_CWEC2020.zip</v>
      </c>
    </row>
    <row r="229" spans="1:10" x14ac:dyDescent="0.25">
      <c r="A229" t="s">
        <v>10</v>
      </c>
      <c r="B229" t="s">
        <v>234</v>
      </c>
      <c r="C229" t="s">
        <v>243</v>
      </c>
      <c r="D229">
        <v>717050</v>
      </c>
      <c r="E229" t="s">
        <v>13</v>
      </c>
      <c r="F229">
        <v>46.11</v>
      </c>
      <c r="G229">
        <v>-64.680000000000007</v>
      </c>
      <c r="H229">
        <v>-4</v>
      </c>
      <c r="I229">
        <v>70.7</v>
      </c>
      <c r="J229" t="str">
        <f>HYPERLINK("https://climate.onebuilding.org/WMO_Region_4_North_and_Central_America/CAN_Canada/NB_New_Brunswick/CAN_NB_Moncton.Intl.AP.717050_CWEC2020.zip")</f>
        <v>https://climate.onebuilding.org/WMO_Region_4_North_and_Central_America/CAN_Canada/NB_New_Brunswick/CAN_NB_Moncton.Intl.AP.717050_CWEC2020.zip</v>
      </c>
    </row>
    <row r="230" spans="1:10" x14ac:dyDescent="0.25">
      <c r="A230" t="s">
        <v>10</v>
      </c>
      <c r="B230" t="s">
        <v>234</v>
      </c>
      <c r="C230" t="s">
        <v>244</v>
      </c>
      <c r="D230">
        <v>716990</v>
      </c>
      <c r="E230" t="s">
        <v>13</v>
      </c>
      <c r="F230">
        <v>45.07</v>
      </c>
      <c r="G230">
        <v>-66.45</v>
      </c>
      <c r="H230">
        <v>-4</v>
      </c>
      <c r="I230">
        <v>6</v>
      </c>
      <c r="J230" t="str">
        <f>HYPERLINK("https://climate.onebuilding.org/WMO_Region_4_North_and_Central_America/CAN_Canada/NB_New_Brunswick/CAN_NB_Point.Lepreau.CS.716990_CWEC2020.zip")</f>
        <v>https://climate.onebuilding.org/WMO_Region_4_North_and_Central_America/CAN_Canada/NB_New_Brunswick/CAN_NB_Point.Lepreau.CS.716990_CWEC2020.zip</v>
      </c>
    </row>
    <row r="231" spans="1:10" x14ac:dyDescent="0.25">
      <c r="A231" t="s">
        <v>10</v>
      </c>
      <c r="B231" t="s">
        <v>234</v>
      </c>
      <c r="C231" t="s">
        <v>245</v>
      </c>
      <c r="D231">
        <v>716090</v>
      </c>
      <c r="E231" t="s">
        <v>13</v>
      </c>
      <c r="F231">
        <v>45.32</v>
      </c>
      <c r="G231">
        <v>-65.89</v>
      </c>
      <c r="H231">
        <v>-4</v>
      </c>
      <c r="I231">
        <v>108.8</v>
      </c>
      <c r="J231" t="str">
        <f>HYPERLINK("https://climate.onebuilding.org/WMO_Region_4_North_and_Central_America/CAN_Canada/NB_New_Brunswick/CAN_NB_Saint.John.AP.716090_CWEC2020.zip")</f>
        <v>https://climate.onebuilding.org/WMO_Region_4_North_and_Central_America/CAN_Canada/NB_New_Brunswick/CAN_NB_Saint.John.AP.716090_CWEC2020.zip</v>
      </c>
    </row>
    <row r="232" spans="1:10" x14ac:dyDescent="0.25">
      <c r="A232" t="s">
        <v>10</v>
      </c>
      <c r="B232" t="s">
        <v>234</v>
      </c>
      <c r="C232" t="s">
        <v>246</v>
      </c>
      <c r="D232">
        <v>710190</v>
      </c>
      <c r="E232" t="s">
        <v>13</v>
      </c>
      <c r="F232">
        <v>47.16</v>
      </c>
      <c r="G232">
        <v>-67.83</v>
      </c>
      <c r="H232">
        <v>-4</v>
      </c>
      <c r="I232">
        <v>245</v>
      </c>
      <c r="J232" t="str">
        <f>HYPERLINK("https://climate.onebuilding.org/WMO_Region_4_North_and_Central_America/CAN_Canada/NB_New_Brunswick/CAN_NB_St.Leonard.CS.710190_CWEC2020.zip")</f>
        <v>https://climate.onebuilding.org/WMO_Region_4_North_and_Central_America/CAN_Canada/NB_New_Brunswick/CAN_NB_St.Leonard.CS.710190_CWEC2020.zip</v>
      </c>
    </row>
    <row r="233" spans="1:10" x14ac:dyDescent="0.25">
      <c r="A233" t="s">
        <v>10</v>
      </c>
      <c r="B233" t="s">
        <v>234</v>
      </c>
      <c r="C233" t="s">
        <v>247</v>
      </c>
      <c r="D233">
        <v>716070</v>
      </c>
      <c r="E233" t="s">
        <v>13</v>
      </c>
      <c r="F233">
        <v>45.22</v>
      </c>
      <c r="G233">
        <v>-67.25</v>
      </c>
      <c r="H233">
        <v>-4</v>
      </c>
      <c r="I233">
        <v>26.1</v>
      </c>
      <c r="J233" t="str">
        <f>HYPERLINK("https://climate.onebuilding.org/WMO_Region_4_North_and_Central_America/CAN_Canada/NB_New_Brunswick/CAN_NB_St.Stephen.716070_CWEC2020.zip")</f>
        <v>https://climate.onebuilding.org/WMO_Region_4_North_and_Central_America/CAN_Canada/NB_New_Brunswick/CAN_NB_St.Stephen.716070_CWEC2020.zip</v>
      </c>
    </row>
    <row r="234" spans="1:10" x14ac:dyDescent="0.25">
      <c r="A234" t="s">
        <v>10</v>
      </c>
      <c r="B234" t="s">
        <v>248</v>
      </c>
      <c r="C234" t="s">
        <v>249</v>
      </c>
      <c r="D234">
        <v>718070</v>
      </c>
      <c r="E234" t="s">
        <v>13</v>
      </c>
      <c r="F234">
        <v>47.29</v>
      </c>
      <c r="G234">
        <v>-53.99</v>
      </c>
      <c r="H234">
        <v>-4</v>
      </c>
      <c r="I234">
        <v>19</v>
      </c>
      <c r="J234" t="str">
        <f>HYPERLINK("https://climate.onebuilding.org/WMO_Region_4_North_and_Central_America/CAN_Canada/NL_Newfoundland_and_Labrador/CAN_NL_Argentia.AUT.718070_CWEC2020.zip")</f>
        <v>https://climate.onebuilding.org/WMO_Region_4_North_and_Central_America/CAN_Canada/NL_Newfoundland_and_Labrador/CAN_NL_Argentia.AUT.718070_CWEC2020.zip</v>
      </c>
    </row>
    <row r="235" spans="1:10" x14ac:dyDescent="0.25">
      <c r="A235" t="s">
        <v>10</v>
      </c>
      <c r="B235" t="s">
        <v>248</v>
      </c>
      <c r="C235" t="s">
        <v>250</v>
      </c>
      <c r="D235">
        <v>714000</v>
      </c>
      <c r="E235" t="s">
        <v>13</v>
      </c>
      <c r="F235">
        <v>48.97</v>
      </c>
      <c r="G235">
        <v>-56.07</v>
      </c>
      <c r="H235">
        <v>-4</v>
      </c>
      <c r="I235">
        <v>102.7</v>
      </c>
      <c r="J235" t="str">
        <f>HYPERLINK("https://climate.onebuilding.org/WMO_Region_4_North_and_Central_America/CAN_Canada/NL_Newfoundland_and_Labrador/CAN_NL_Badger.AUT.714000_CWEC2020.zip")</f>
        <v>https://climate.onebuilding.org/WMO_Region_4_North_and_Central_America/CAN_Canada/NL_Newfoundland_and_Labrador/CAN_NL_Badger.AUT.714000_CWEC2020.zip</v>
      </c>
    </row>
    <row r="236" spans="1:10" x14ac:dyDescent="0.25">
      <c r="A236" t="s">
        <v>10</v>
      </c>
      <c r="B236" t="s">
        <v>248</v>
      </c>
      <c r="C236" t="s">
        <v>251</v>
      </c>
      <c r="D236">
        <v>711780</v>
      </c>
      <c r="E236" t="s">
        <v>13</v>
      </c>
      <c r="F236">
        <v>48.67</v>
      </c>
      <c r="G236">
        <v>-53.11</v>
      </c>
      <c r="H236">
        <v>-4</v>
      </c>
      <c r="I236">
        <v>25.6</v>
      </c>
      <c r="J236" t="str">
        <f>HYPERLINK("https://climate.onebuilding.org/WMO_Region_4_North_and_Central_America/CAN_Canada/NL_Newfoundland_and_Labrador/CAN_NL_Bonavista.711780_CWEC2020.zip")</f>
        <v>https://climate.onebuilding.org/WMO_Region_4_North_and_Central_America/CAN_Canada/NL_Newfoundland_and_Labrador/CAN_NL_Bonavista.711780_CWEC2020.zip</v>
      </c>
    </row>
    <row r="237" spans="1:10" x14ac:dyDescent="0.25">
      <c r="A237" t="s">
        <v>10</v>
      </c>
      <c r="B237" t="s">
        <v>248</v>
      </c>
      <c r="C237" t="s">
        <v>252</v>
      </c>
      <c r="D237">
        <v>711520</v>
      </c>
      <c r="E237" t="s">
        <v>13</v>
      </c>
      <c r="F237">
        <v>47.62</v>
      </c>
      <c r="G237">
        <v>-57.62</v>
      </c>
      <c r="H237">
        <v>-4</v>
      </c>
      <c r="I237">
        <v>10.6</v>
      </c>
      <c r="J237" t="str">
        <f>HYPERLINK("https://climate.onebuilding.org/WMO_Region_4_North_and_Central_America/CAN_Canada/NL_Newfoundland_and_Labrador/CAN_NL_Burgeo.Nl.711520_CWEC2020.zip")</f>
        <v>https://climate.onebuilding.org/WMO_Region_4_North_and_Central_America/CAN_Canada/NL_Newfoundland_and_Labrador/CAN_NL_Burgeo.Nl.711520_CWEC2020.zip</v>
      </c>
    </row>
    <row r="238" spans="1:10" x14ac:dyDescent="0.25">
      <c r="A238" t="s">
        <v>10</v>
      </c>
      <c r="B238" t="s">
        <v>248</v>
      </c>
      <c r="C238" t="s">
        <v>253</v>
      </c>
      <c r="D238">
        <v>718000</v>
      </c>
      <c r="E238" t="s">
        <v>13</v>
      </c>
      <c r="F238">
        <v>46.66</v>
      </c>
      <c r="G238">
        <v>-53.08</v>
      </c>
      <c r="H238">
        <v>-4</v>
      </c>
      <c r="I238">
        <v>26.5</v>
      </c>
      <c r="J238" t="str">
        <f>HYPERLINK("https://climate.onebuilding.org/WMO_Region_4_North_and_Central_America/CAN_Canada/NL_Newfoundland_and_Labrador/CAN_NL_Cape.Race.AUT.718000_CWEC2020.zip")</f>
        <v>https://climate.onebuilding.org/WMO_Region_4_North_and_Central_America/CAN_Canada/NL_Newfoundland_and_Labrador/CAN_NL_Cape.Race.AUT.718000_CWEC2020.zip</v>
      </c>
    </row>
    <row r="239" spans="1:10" x14ac:dyDescent="0.25">
      <c r="A239" t="s">
        <v>10</v>
      </c>
      <c r="B239" t="s">
        <v>248</v>
      </c>
      <c r="C239" t="s">
        <v>254</v>
      </c>
      <c r="D239">
        <v>718180</v>
      </c>
      <c r="E239" t="s">
        <v>13</v>
      </c>
      <c r="F239">
        <v>53.68</v>
      </c>
      <c r="G239">
        <v>-57.04</v>
      </c>
      <c r="H239">
        <v>-4</v>
      </c>
      <c r="I239">
        <v>14.3</v>
      </c>
      <c r="J239" t="str">
        <f>HYPERLINK("https://climate.onebuilding.org/WMO_Region_4_North_and_Central_America/CAN_Canada/NL_Newfoundland_and_Labrador/CAN_NL_Cartwright.AP.718180_CWEC2020.zip")</f>
        <v>https://climate.onebuilding.org/WMO_Region_4_North_and_Central_America/CAN_Canada/NL_Newfoundland_and_Labrador/CAN_NL_Cartwright.AP.718180_CWEC2020.zip</v>
      </c>
    </row>
    <row r="240" spans="1:10" x14ac:dyDescent="0.25">
      <c r="A240" t="s">
        <v>10</v>
      </c>
      <c r="B240" t="s">
        <v>248</v>
      </c>
      <c r="C240" t="s">
        <v>255</v>
      </c>
      <c r="D240">
        <v>710020</v>
      </c>
      <c r="E240" t="s">
        <v>13</v>
      </c>
      <c r="F240">
        <v>53.56</v>
      </c>
      <c r="G240">
        <v>-64.069999999999993</v>
      </c>
      <c r="H240">
        <v>-4</v>
      </c>
      <c r="I240">
        <v>439.5</v>
      </c>
      <c r="J240" t="str">
        <f>HYPERLINK("https://climate.onebuilding.org/WMO_Region_4_North_and_Central_America/CAN_Canada/NL_Newfoundland_and_Labrador/CAN_NL_Churchill.Falls.710020_CWEC2020.zip")</f>
        <v>https://climate.onebuilding.org/WMO_Region_4_North_and_Central_America/CAN_Canada/NL_Newfoundland_and_Labrador/CAN_NL_Churchill.Falls.710020_CWEC2020.zip</v>
      </c>
    </row>
    <row r="241" spans="1:10" x14ac:dyDescent="0.25">
      <c r="A241" t="s">
        <v>10</v>
      </c>
      <c r="B241" t="s">
        <v>248</v>
      </c>
      <c r="C241" t="s">
        <v>256</v>
      </c>
      <c r="D241">
        <v>719730</v>
      </c>
      <c r="E241" t="s">
        <v>13</v>
      </c>
      <c r="F241">
        <v>48.93</v>
      </c>
      <c r="G241">
        <v>-57.92</v>
      </c>
      <c r="H241">
        <v>-4</v>
      </c>
      <c r="I241">
        <v>151.80000000000001</v>
      </c>
      <c r="J241" t="str">
        <f>HYPERLINK("https://climate.onebuilding.org/WMO_Region_4_North_and_Central_America/CAN_Canada/NL_Newfoundland_and_Labrador/CAN_NL_Corner.Brook.719730_CWEC2020.zip")</f>
        <v>https://climate.onebuilding.org/WMO_Region_4_North_and_Central_America/CAN_Canada/NL_Newfoundland_and_Labrador/CAN_NL_Corner.Brook.719730_CWEC2020.zip</v>
      </c>
    </row>
    <row r="242" spans="1:10" x14ac:dyDescent="0.25">
      <c r="A242" t="s">
        <v>10</v>
      </c>
      <c r="B242" t="s">
        <v>248</v>
      </c>
      <c r="C242" t="s">
        <v>257</v>
      </c>
      <c r="D242">
        <v>711850</v>
      </c>
      <c r="E242" t="s">
        <v>13</v>
      </c>
      <c r="F242">
        <v>50.24</v>
      </c>
      <c r="G242">
        <v>-57.58</v>
      </c>
      <c r="H242">
        <v>-4</v>
      </c>
      <c r="I242">
        <v>19</v>
      </c>
      <c r="J242" t="str">
        <f>HYPERLINK("https://climate.onebuilding.org/WMO_Region_4_North_and_Central_America/CAN_Canada/NL_Newfoundland_and_Labrador/CAN_NL_Daniels.Harbour.711850_CWEC2020.zip")</f>
        <v>https://climate.onebuilding.org/WMO_Region_4_North_and_Central_America/CAN_Canada/NL_Newfoundland_and_Labrador/CAN_NL_Daniels.Harbour.711850_CWEC2020.zip</v>
      </c>
    </row>
    <row r="243" spans="1:10" x14ac:dyDescent="0.25">
      <c r="A243" t="s">
        <v>10</v>
      </c>
      <c r="B243" t="s">
        <v>248</v>
      </c>
      <c r="C243" t="s">
        <v>258</v>
      </c>
      <c r="D243">
        <v>718090</v>
      </c>
      <c r="E243" t="s">
        <v>13</v>
      </c>
      <c r="F243">
        <v>49.21</v>
      </c>
      <c r="G243">
        <v>-57.39</v>
      </c>
      <c r="H243">
        <v>-4</v>
      </c>
      <c r="I243">
        <v>21.9</v>
      </c>
      <c r="J243" t="str">
        <f>HYPERLINK("https://climate.onebuilding.org/WMO_Region_4_North_and_Central_America/CAN_Canada/NL_Newfoundland_and_Labrador/CAN_NL_Deer.Lake.AP.718090_CWEC2020.zip")</f>
        <v>https://climate.onebuilding.org/WMO_Region_4_North_and_Central_America/CAN_Canada/NL_Newfoundland_and_Labrador/CAN_NL_Deer.Lake.AP.718090_CWEC2020.zip</v>
      </c>
    </row>
    <row r="244" spans="1:10" x14ac:dyDescent="0.25">
      <c r="A244" t="s">
        <v>10</v>
      </c>
      <c r="B244" t="s">
        <v>248</v>
      </c>
      <c r="C244" t="s">
        <v>259</v>
      </c>
      <c r="D244">
        <v>714170</v>
      </c>
      <c r="E244" t="s">
        <v>13</v>
      </c>
      <c r="F244">
        <v>50.72</v>
      </c>
      <c r="G244">
        <v>-56.11</v>
      </c>
      <c r="H244">
        <v>-4</v>
      </c>
      <c r="I244">
        <v>30.3</v>
      </c>
      <c r="J244" t="str">
        <f>HYPERLINK("https://climate.onebuilding.org/WMO_Region_4_North_and_Central_America/CAN_Canada/NL_Newfoundland_and_Labrador/CAN_NL_Englee.AUT.714170_CWEC2020.zip")</f>
        <v>https://climate.onebuilding.org/WMO_Region_4_North_and_Central_America/CAN_Canada/NL_Newfoundland_and_Labrador/CAN_NL_Englee.AUT.714170_CWEC2020.zip</v>
      </c>
    </row>
    <row r="245" spans="1:10" x14ac:dyDescent="0.25">
      <c r="A245" t="s">
        <v>10</v>
      </c>
      <c r="B245" t="s">
        <v>248</v>
      </c>
      <c r="C245" t="s">
        <v>260</v>
      </c>
      <c r="D245">
        <v>714060</v>
      </c>
      <c r="E245" t="s">
        <v>13</v>
      </c>
      <c r="F245">
        <v>51.02</v>
      </c>
      <c r="G245">
        <v>-57.1</v>
      </c>
      <c r="H245">
        <v>-4</v>
      </c>
      <c r="I245">
        <v>5.8</v>
      </c>
      <c r="J245" t="str">
        <f>HYPERLINK("https://climate.onebuilding.org/WMO_Region_4_North_and_Central_America/CAN_Canada/NL_Newfoundland_and_Labrador/CAN_NL_Ferolle.Point.AUT.714060_CWEC2020.zip")</f>
        <v>https://climate.onebuilding.org/WMO_Region_4_North_and_Central_America/CAN_Canada/NL_Newfoundland_and_Labrador/CAN_NL_Ferolle.Point.AUT.714060_CWEC2020.zip</v>
      </c>
    </row>
    <row r="246" spans="1:10" x14ac:dyDescent="0.25">
      <c r="A246" t="s">
        <v>10</v>
      </c>
      <c r="B246" t="s">
        <v>248</v>
      </c>
      <c r="C246" t="s">
        <v>261</v>
      </c>
      <c r="D246">
        <v>718030</v>
      </c>
      <c r="E246" t="s">
        <v>13</v>
      </c>
      <c r="F246">
        <v>48.94</v>
      </c>
      <c r="G246">
        <v>-54.57</v>
      </c>
      <c r="H246">
        <v>-4</v>
      </c>
      <c r="I246">
        <v>151.19999999999999</v>
      </c>
      <c r="J246" t="str">
        <f>HYPERLINK("https://climate.onebuilding.org/WMO_Region_4_North_and_Central_America/CAN_Canada/NL_Newfoundland_and_Labrador/CAN_NL_Gander.Intl.AP.718030_CWEC2020.zip")</f>
        <v>https://climate.onebuilding.org/WMO_Region_4_North_and_Central_America/CAN_Canada/NL_Newfoundland_and_Labrador/CAN_NL_Gander.Intl.AP.718030_CWEC2020.zip</v>
      </c>
    </row>
    <row r="247" spans="1:10" x14ac:dyDescent="0.25">
      <c r="A247" t="s">
        <v>10</v>
      </c>
      <c r="B247" t="s">
        <v>248</v>
      </c>
      <c r="C247" t="s">
        <v>262</v>
      </c>
      <c r="D247">
        <v>718160</v>
      </c>
      <c r="E247" t="s">
        <v>13</v>
      </c>
      <c r="F247">
        <v>53.32</v>
      </c>
      <c r="G247">
        <v>-60.42</v>
      </c>
      <c r="H247">
        <v>-4</v>
      </c>
      <c r="I247">
        <v>48.8</v>
      </c>
      <c r="J247" t="str">
        <f>HYPERLINK("https://climate.onebuilding.org/WMO_Region_4_North_and_Central_America/CAN_Canada/NL_Newfoundland_and_Labrador/CAN_NL_Goose.AP.718160_CWEC2020.zip")</f>
        <v>https://climate.onebuilding.org/WMO_Region_4_North_and_Central_America/CAN_Canada/NL_Newfoundland_and_Labrador/CAN_NL_Goose.AP.718160_CWEC2020.zip</v>
      </c>
    </row>
    <row r="248" spans="1:10" x14ac:dyDescent="0.25">
      <c r="A248" t="s">
        <v>10</v>
      </c>
      <c r="B248" t="s">
        <v>248</v>
      </c>
      <c r="C248" t="s">
        <v>263</v>
      </c>
      <c r="D248">
        <v>719000</v>
      </c>
      <c r="E248" t="s">
        <v>13</v>
      </c>
      <c r="F248">
        <v>55.45</v>
      </c>
      <c r="G248">
        <v>-60.22</v>
      </c>
      <c r="H248">
        <v>-4</v>
      </c>
      <c r="I248">
        <v>11.9</v>
      </c>
      <c r="J248" t="str">
        <f>HYPERLINK("https://climate.onebuilding.org/WMO_Region_4_North_and_Central_America/CAN_Canada/NL_Newfoundland_and_Labrador/CAN_NL_Hopedale.AUT.719000_CWEC2020.zip")</f>
        <v>https://climate.onebuilding.org/WMO_Region_4_North_and_Central_America/CAN_Canada/NL_Newfoundland_and_Labrador/CAN_NL_Hopedale.AUT.719000_CWEC2020.zip</v>
      </c>
    </row>
    <row r="249" spans="1:10" x14ac:dyDescent="0.25">
      <c r="A249" t="s">
        <v>10</v>
      </c>
      <c r="B249" t="s">
        <v>248</v>
      </c>
      <c r="C249" t="s">
        <v>264</v>
      </c>
      <c r="D249">
        <v>713370</v>
      </c>
      <c r="E249" t="s">
        <v>13</v>
      </c>
      <c r="F249">
        <v>49.92</v>
      </c>
      <c r="G249">
        <v>-55.67</v>
      </c>
      <c r="H249">
        <v>-4</v>
      </c>
      <c r="I249">
        <v>194</v>
      </c>
      <c r="J249" t="str">
        <f>HYPERLINK("https://climate.onebuilding.org/WMO_Region_4_North_and_Central_America/CAN_Canada/NL_Newfoundland_and_Labrador/CAN_NL_La.Scie.713370_CWEC2020.zip")</f>
        <v>https://climate.onebuilding.org/WMO_Region_4_North_and_Central_America/CAN_Canada/NL_Newfoundland_and_Labrador/CAN_NL_La.Scie.713370_CWEC2020.zip</v>
      </c>
    </row>
    <row r="250" spans="1:10" x14ac:dyDescent="0.25">
      <c r="A250" t="s">
        <v>10</v>
      </c>
      <c r="B250" t="s">
        <v>248</v>
      </c>
      <c r="C250" t="s">
        <v>265</v>
      </c>
      <c r="D250">
        <v>713390</v>
      </c>
      <c r="E250" t="s">
        <v>13</v>
      </c>
      <c r="F250">
        <v>52.3</v>
      </c>
      <c r="G250">
        <v>-55.85</v>
      </c>
      <c r="H250">
        <v>-4</v>
      </c>
      <c r="I250">
        <v>11.6</v>
      </c>
      <c r="J250" t="str">
        <f>HYPERLINK("https://climate.onebuilding.org/WMO_Region_4_North_and_Central_America/CAN_Canada/NL_Newfoundland_and_Labrador/CAN_NL_Marys.Harbour.AP.713390_CWEC2020.zip")</f>
        <v>https://climate.onebuilding.org/WMO_Region_4_North_and_Central_America/CAN_Canada/NL_Newfoundland_and_Labrador/CAN_NL_Marys.Harbour.AP.713390_CWEC2020.zip</v>
      </c>
    </row>
    <row r="251" spans="1:10" x14ac:dyDescent="0.25">
      <c r="A251" t="s">
        <v>10</v>
      </c>
      <c r="B251" t="s">
        <v>248</v>
      </c>
      <c r="C251" t="s">
        <v>266</v>
      </c>
      <c r="D251">
        <v>711970</v>
      </c>
      <c r="E251" t="s">
        <v>13</v>
      </c>
      <c r="F251">
        <v>47.57</v>
      </c>
      <c r="G251">
        <v>-59.15</v>
      </c>
      <c r="H251">
        <v>-4</v>
      </c>
      <c r="I251">
        <v>39.700000000000003</v>
      </c>
      <c r="J251" t="str">
        <f>HYPERLINK("https://climate.onebuilding.org/WMO_Region_4_North_and_Central_America/CAN_Canada/NL_Newfoundland_and_Labrador/CAN_NL_Port.Aux.Basques.711970_CWEC2020.zip")</f>
        <v>https://climate.onebuilding.org/WMO_Region_4_North_and_Central_America/CAN_Canada/NL_Newfoundland_and_Labrador/CAN_NL_Port.Aux.Basques.711970_CWEC2020.zip</v>
      </c>
    </row>
    <row r="252" spans="1:10" x14ac:dyDescent="0.25">
      <c r="A252" t="s">
        <v>10</v>
      </c>
      <c r="B252" t="s">
        <v>248</v>
      </c>
      <c r="C252" t="s">
        <v>267</v>
      </c>
      <c r="D252">
        <v>715880</v>
      </c>
      <c r="E252" t="s">
        <v>13</v>
      </c>
      <c r="F252">
        <v>49.57</v>
      </c>
      <c r="G252">
        <v>-57.88</v>
      </c>
      <c r="H252">
        <v>-4</v>
      </c>
      <c r="I252">
        <v>67.7</v>
      </c>
      <c r="J252" t="str">
        <f>HYPERLINK("https://climate.onebuilding.org/WMO_Region_4_North_and_Central_America/CAN_Canada/NL_Newfoundland_and_Labrador/CAN_NL_Rocky.Harbour.CS.715880_CWEC2020.zip")</f>
        <v>https://climate.onebuilding.org/WMO_Region_4_North_and_Central_America/CAN_Canada/NL_Newfoundland_and_Labrador/CAN_NL_Rocky.Harbour.CS.715880_CWEC2020.zip</v>
      </c>
    </row>
    <row r="253" spans="1:10" x14ac:dyDescent="0.25">
      <c r="A253" t="s">
        <v>10</v>
      </c>
      <c r="B253" t="s">
        <v>248</v>
      </c>
      <c r="C253" t="s">
        <v>268</v>
      </c>
      <c r="D253">
        <v>714080</v>
      </c>
      <c r="E253" t="s">
        <v>13</v>
      </c>
      <c r="F253">
        <v>47.37</v>
      </c>
      <c r="G253">
        <v>-55.79</v>
      </c>
      <c r="H253">
        <v>-4</v>
      </c>
      <c r="I253">
        <v>59.7</v>
      </c>
      <c r="J253" t="str">
        <f>HYPERLINK("https://climate.onebuilding.org/WMO_Region_4_North_and_Central_America/CAN_Canada/NL_Newfoundland_and_Labrador/CAN_NL_Sagona.Island.714080_CWEC2020.zip")</f>
        <v>https://climate.onebuilding.org/WMO_Region_4_North_and_Central_America/CAN_Canada/NL_Newfoundland_and_Labrador/CAN_NL_Sagona.Island.714080_CWEC2020.zip</v>
      </c>
    </row>
    <row r="254" spans="1:10" x14ac:dyDescent="0.25">
      <c r="A254" t="s">
        <v>10</v>
      </c>
      <c r="B254" t="s">
        <v>248</v>
      </c>
      <c r="C254" t="s">
        <v>269</v>
      </c>
      <c r="D254">
        <v>711100</v>
      </c>
      <c r="E254" t="s">
        <v>13</v>
      </c>
      <c r="F254">
        <v>46.92</v>
      </c>
      <c r="G254">
        <v>-55.38</v>
      </c>
      <c r="H254">
        <v>-4</v>
      </c>
      <c r="I254">
        <v>48.5</v>
      </c>
      <c r="J254" t="str">
        <f>HYPERLINK("https://climate.onebuilding.org/WMO_Region_4_North_and_Central_America/CAN_Canada/NL_Newfoundland_and_Labrador/CAN_NL_St.Lawrence.711100_CWEC2020.zip")</f>
        <v>https://climate.onebuilding.org/WMO_Region_4_North_and_Central_America/CAN_Canada/NL_Newfoundland_and_Labrador/CAN_NL_St.Lawrence.711100_CWEC2020.zip</v>
      </c>
    </row>
    <row r="255" spans="1:10" x14ac:dyDescent="0.25">
      <c r="A255" t="s">
        <v>10</v>
      </c>
      <c r="B255" t="s">
        <v>248</v>
      </c>
      <c r="C255" t="s">
        <v>270</v>
      </c>
      <c r="D255">
        <v>718010</v>
      </c>
      <c r="E255" t="s">
        <v>13</v>
      </c>
      <c r="F255">
        <v>47.62</v>
      </c>
      <c r="G255">
        <v>-52.75</v>
      </c>
      <c r="H255">
        <v>-4</v>
      </c>
      <c r="I255">
        <v>140.5</v>
      </c>
      <c r="J255" t="str">
        <f>HYPERLINK("https://climate.onebuilding.org/WMO_Region_4_North_and_Central_America/CAN_Canada/NL_Newfoundland_and_Labrador/CAN_NL_St.Johns.Intl.AP.718010_CWEC2020.zip")</f>
        <v>https://climate.onebuilding.org/WMO_Region_4_North_and_Central_America/CAN_Canada/NL_Newfoundland_and_Labrador/CAN_NL_St.Johns.Intl.AP.718010_CWEC2020.zip</v>
      </c>
    </row>
    <row r="256" spans="1:10" x14ac:dyDescent="0.25">
      <c r="A256" t="s">
        <v>10</v>
      </c>
      <c r="B256" t="s">
        <v>248</v>
      </c>
      <c r="C256" t="s">
        <v>271</v>
      </c>
      <c r="D256">
        <v>718150</v>
      </c>
      <c r="E256" t="s">
        <v>13</v>
      </c>
      <c r="F256">
        <v>48.53</v>
      </c>
      <c r="G256">
        <v>-58.55</v>
      </c>
      <c r="H256">
        <v>-4</v>
      </c>
      <c r="I256">
        <v>24.7</v>
      </c>
      <c r="J256" t="str">
        <f>HYPERLINK("https://climate.onebuilding.org/WMO_Region_4_North_and_Central_America/CAN_Canada/NL_Newfoundland_and_Labrador/CAN_NL_Stephenville.AP.718150_CWEC2020.zip")</f>
        <v>https://climate.onebuilding.org/WMO_Region_4_North_and_Central_America/CAN_Canada/NL_Newfoundland_and_Labrador/CAN_NL_Stephenville.AP.718150_CWEC2020.zip</v>
      </c>
    </row>
    <row r="257" spans="1:10" x14ac:dyDescent="0.25">
      <c r="A257" t="s">
        <v>10</v>
      </c>
      <c r="B257" t="s">
        <v>248</v>
      </c>
      <c r="C257" t="s">
        <v>272</v>
      </c>
      <c r="D257">
        <v>715890</v>
      </c>
      <c r="E257" t="s">
        <v>13</v>
      </c>
      <c r="F257">
        <v>48.56</v>
      </c>
      <c r="G257">
        <v>-53.97</v>
      </c>
      <c r="H257">
        <v>-4</v>
      </c>
      <c r="I257">
        <v>106.7</v>
      </c>
      <c r="J257" t="str">
        <f>HYPERLINK("https://climate.onebuilding.org/WMO_Region_4_North_and_Central_America/CAN_Canada/NL_Newfoundland_and_Labrador/CAN_NL_Terra.Nova.Nat.Park.CS.715890_CWEC2020.zip")</f>
        <v>https://climate.onebuilding.org/WMO_Region_4_North_and_Central_America/CAN_Canada/NL_Newfoundland_and_Labrador/CAN_NL_Terra.Nova.Nat.Park.CS.715890_CWEC2020.zip</v>
      </c>
    </row>
    <row r="258" spans="1:10" x14ac:dyDescent="0.25">
      <c r="A258" t="s">
        <v>10</v>
      </c>
      <c r="B258" t="s">
        <v>248</v>
      </c>
      <c r="C258" t="s">
        <v>273</v>
      </c>
      <c r="D258">
        <v>714020</v>
      </c>
      <c r="E258" t="s">
        <v>13</v>
      </c>
      <c r="F258">
        <v>49.68</v>
      </c>
      <c r="G258">
        <v>-54.8</v>
      </c>
      <c r="H258">
        <v>-4</v>
      </c>
      <c r="I258">
        <v>92.3</v>
      </c>
      <c r="J258" t="str">
        <f>HYPERLINK("https://climate.onebuilding.org/WMO_Region_4_North_and_Central_America/CAN_Canada/NL_Newfoundland_and_Labrador/CAN_NL_Twillingate.AUT.714020_CWEC2020.zip")</f>
        <v>https://climate.onebuilding.org/WMO_Region_4_North_and_Central_America/CAN_Canada/NL_Newfoundland_and_Labrador/CAN_NL_Twillingate.AUT.714020_CWEC2020.zip</v>
      </c>
    </row>
    <row r="259" spans="1:10" x14ac:dyDescent="0.25">
      <c r="A259" t="s">
        <v>10</v>
      </c>
      <c r="B259" t="s">
        <v>248</v>
      </c>
      <c r="C259" t="s">
        <v>274</v>
      </c>
      <c r="D259">
        <v>718250</v>
      </c>
      <c r="E259" t="s">
        <v>13</v>
      </c>
      <c r="F259">
        <v>52.92</v>
      </c>
      <c r="G259">
        <v>-66.86</v>
      </c>
      <c r="H259">
        <v>-4</v>
      </c>
      <c r="I259">
        <v>551.4</v>
      </c>
      <c r="J259" t="str">
        <f>HYPERLINK("https://climate.onebuilding.org/WMO_Region_4_North_and_Central_America/CAN_Canada/NL_Newfoundland_and_Labrador/CAN_NL_Wabush.AP.718250_CWEC2020.zip")</f>
        <v>https://climate.onebuilding.org/WMO_Region_4_North_and_Central_America/CAN_Canada/NL_Newfoundland_and_Labrador/CAN_NL_Wabush.AP.718250_CWEC2020.zip</v>
      </c>
    </row>
    <row r="260" spans="1:10" x14ac:dyDescent="0.25">
      <c r="A260" t="s">
        <v>10</v>
      </c>
      <c r="B260" t="s">
        <v>248</v>
      </c>
      <c r="C260" t="s">
        <v>275</v>
      </c>
      <c r="D260">
        <v>711810</v>
      </c>
      <c r="E260" t="s">
        <v>13</v>
      </c>
      <c r="F260">
        <v>47.14</v>
      </c>
      <c r="G260">
        <v>-55.33</v>
      </c>
      <c r="H260">
        <v>-4</v>
      </c>
      <c r="I260">
        <v>29.3</v>
      </c>
      <c r="J260" t="str">
        <f>HYPERLINK("https://climate.onebuilding.org/WMO_Region_4_North_and_Central_America/CAN_Canada/NL_Newfoundland_and_Labrador/CAN_NL_Winterland.711810_CWEC2020.zip")</f>
        <v>https://climate.onebuilding.org/WMO_Region_4_North_and_Central_America/CAN_Canada/NL_Newfoundland_and_Labrador/CAN_NL_Winterland.711810_CWEC2020.zip</v>
      </c>
    </row>
    <row r="261" spans="1:10" x14ac:dyDescent="0.25">
      <c r="A261" t="s">
        <v>10</v>
      </c>
      <c r="B261" t="s">
        <v>248</v>
      </c>
      <c r="C261" t="s">
        <v>276</v>
      </c>
      <c r="D261">
        <v>711800</v>
      </c>
      <c r="E261" t="s">
        <v>13</v>
      </c>
      <c r="F261">
        <v>47.71</v>
      </c>
      <c r="G261">
        <v>-59.31</v>
      </c>
      <c r="H261">
        <v>-4</v>
      </c>
      <c r="I261">
        <v>31.7</v>
      </c>
      <c r="J261" t="str">
        <f>HYPERLINK("https://climate.onebuilding.org/WMO_Region_4_North_and_Central_America/CAN_Canada/NL_Newfoundland_and_Labrador/CAN_NL_Wreckhouse.711800_CWEC2020.zip")</f>
        <v>https://climate.onebuilding.org/WMO_Region_4_North_and_Central_America/CAN_Canada/NL_Newfoundland_and_Labrador/CAN_NL_Wreckhouse.711800_CWEC2020.zip</v>
      </c>
    </row>
    <row r="262" spans="1:10" x14ac:dyDescent="0.25">
      <c r="A262" t="s">
        <v>10</v>
      </c>
      <c r="B262" t="s">
        <v>277</v>
      </c>
      <c r="C262" t="s">
        <v>278</v>
      </c>
      <c r="D262">
        <v>714030</v>
      </c>
      <c r="E262" t="s">
        <v>13</v>
      </c>
      <c r="F262">
        <v>44.82</v>
      </c>
      <c r="G262">
        <v>-62.33</v>
      </c>
      <c r="H262">
        <v>-4</v>
      </c>
      <c r="I262">
        <v>16</v>
      </c>
      <c r="J262" t="str">
        <f>HYPERLINK("https://climate.onebuilding.org/WMO_Region_4_North_and_Central_America/CAN_Canada/NS_Nova_Scotia/CAN_NS_Beaver.Island.AUT.714030_CWEC2020.zip")</f>
        <v>https://climate.onebuilding.org/WMO_Region_4_North_and_Central_America/CAN_Canada/NS_Nova_Scotia/CAN_NS_Beaver.Island.AUT.714030_CWEC2020.zip</v>
      </c>
    </row>
    <row r="263" spans="1:10" x14ac:dyDescent="0.25">
      <c r="A263" t="s">
        <v>10</v>
      </c>
      <c r="B263" t="s">
        <v>277</v>
      </c>
      <c r="C263" t="s">
        <v>279</v>
      </c>
      <c r="D263">
        <v>713290</v>
      </c>
      <c r="E263" t="s">
        <v>13</v>
      </c>
      <c r="F263">
        <v>44.71</v>
      </c>
      <c r="G263">
        <v>-63.63</v>
      </c>
      <c r="H263">
        <v>-4</v>
      </c>
      <c r="I263">
        <v>3.5</v>
      </c>
      <c r="J263" t="str">
        <f>HYPERLINK("https://climate.onebuilding.org/WMO_Region_4_North_and_Central_America/CAN_Canada/NS_Nova_Scotia/CAN_NS_Bedford.Basin.713290_CWEC2020.zip")</f>
        <v>https://climate.onebuilding.org/WMO_Region_4_North_and_Central_America/CAN_Canada/NS_Nova_Scotia/CAN_NS_Bedford.Basin.713290_CWEC2020.zip</v>
      </c>
    </row>
    <row r="264" spans="1:10" x14ac:dyDescent="0.25">
      <c r="A264" t="s">
        <v>10</v>
      </c>
      <c r="B264" t="s">
        <v>277</v>
      </c>
      <c r="C264" t="s">
        <v>280</v>
      </c>
      <c r="D264">
        <v>713250</v>
      </c>
      <c r="E264" t="s">
        <v>13</v>
      </c>
      <c r="F264">
        <v>44.75</v>
      </c>
      <c r="G264">
        <v>-63.66</v>
      </c>
      <c r="H264">
        <v>-4</v>
      </c>
      <c r="I264">
        <v>9.6</v>
      </c>
      <c r="J264" t="str">
        <f>HYPERLINK("https://climate.onebuilding.org/WMO_Region_4_North_and_Central_America/CAN_Canada/NS_Nova_Scotia/CAN_NS_Bedford.Range.713250_CWEC2020.zip")</f>
        <v>https://climate.onebuilding.org/WMO_Region_4_North_and_Central_America/CAN_Canada/NS_Nova_Scotia/CAN_NS_Bedford.Range.713250_CWEC2020.zip</v>
      </c>
    </row>
    <row r="265" spans="1:10" x14ac:dyDescent="0.25">
      <c r="A265" t="s">
        <v>10</v>
      </c>
      <c r="B265" t="s">
        <v>277</v>
      </c>
      <c r="C265" t="s">
        <v>281</v>
      </c>
      <c r="D265">
        <v>719880</v>
      </c>
      <c r="E265" t="s">
        <v>13</v>
      </c>
      <c r="F265">
        <v>44.29</v>
      </c>
      <c r="G265">
        <v>-66.349999999999994</v>
      </c>
      <c r="H265">
        <v>-4</v>
      </c>
      <c r="I265">
        <v>15.8</v>
      </c>
      <c r="J265" t="str">
        <f>HYPERLINK("https://climate.onebuilding.org/WMO_Region_4_North_and_Central_America/CAN_Canada/NS_Nova_Scotia/CAN_NS_Brier.Island.719880_CWEC2020.zip")</f>
        <v>https://climate.onebuilding.org/WMO_Region_4_North_and_Central_America/CAN_Canada/NS_Nova_Scotia/CAN_NS_Brier.Island.719880_CWEC2020.zip</v>
      </c>
    </row>
    <row r="266" spans="1:10" x14ac:dyDescent="0.25">
      <c r="A266" t="s">
        <v>10</v>
      </c>
      <c r="B266" t="s">
        <v>277</v>
      </c>
      <c r="C266" t="s">
        <v>282</v>
      </c>
      <c r="D266">
        <v>714150</v>
      </c>
      <c r="E266" t="s">
        <v>13</v>
      </c>
      <c r="F266">
        <v>45.77</v>
      </c>
      <c r="G266">
        <v>-62.68</v>
      </c>
      <c r="H266">
        <v>-4</v>
      </c>
      <c r="I266">
        <v>2.4</v>
      </c>
      <c r="J266" t="str">
        <f>HYPERLINK("https://climate.onebuilding.org/WMO_Region_4_North_and_Central_America/CAN_Canada/NS_Nova_Scotia/CAN_NS_Caribou.Point.AUT.714150_CWEC2020.zip")</f>
        <v>https://climate.onebuilding.org/WMO_Region_4_North_and_Central_America/CAN_Canada/NS_Nova_Scotia/CAN_NS_Caribou.Point.AUT.714150_CWEC2020.zip</v>
      </c>
    </row>
    <row r="267" spans="1:10" x14ac:dyDescent="0.25">
      <c r="A267" t="s">
        <v>10</v>
      </c>
      <c r="B267" t="s">
        <v>277</v>
      </c>
      <c r="C267" t="s">
        <v>283</v>
      </c>
      <c r="D267">
        <v>719590</v>
      </c>
      <c r="E267" t="s">
        <v>13</v>
      </c>
      <c r="F267">
        <v>46.65</v>
      </c>
      <c r="G267">
        <v>-60.95</v>
      </c>
      <c r="H267">
        <v>-4</v>
      </c>
      <c r="I267">
        <v>43.9</v>
      </c>
      <c r="J267" t="str">
        <f>HYPERLINK("https://climate.onebuilding.org/WMO_Region_4_North_and_Central_America/CAN_Canada/NS_Nova_Scotia/CAN_NS_Cheticamp.CS.719590_CWEC2020.zip")</f>
        <v>https://climate.onebuilding.org/WMO_Region_4_North_and_Central_America/CAN_Canada/NS_Nova_Scotia/CAN_NS_Cheticamp.CS.719590_CWEC2020.zip</v>
      </c>
    </row>
    <row r="268" spans="1:10" x14ac:dyDescent="0.25">
      <c r="A268" t="s">
        <v>10</v>
      </c>
      <c r="B268" t="s">
        <v>277</v>
      </c>
      <c r="C268" t="s">
        <v>284</v>
      </c>
      <c r="D268">
        <v>713170</v>
      </c>
      <c r="E268" t="s">
        <v>13</v>
      </c>
      <c r="F268">
        <v>45.43</v>
      </c>
      <c r="G268">
        <v>-63.47</v>
      </c>
      <c r="H268">
        <v>-4</v>
      </c>
      <c r="I268">
        <v>37.5</v>
      </c>
      <c r="J268" t="str">
        <f>HYPERLINK("https://climate.onebuilding.org/WMO_Region_4_North_and_Central_America/CAN_Canada/NS_Nova_Scotia/CAN_NS_Debert.713170_CWEC2020.zip")</f>
        <v>https://climate.onebuilding.org/WMO_Region_4_North_and_Central_America/CAN_Canada/NS_Nova_Scotia/CAN_NS_Debert.713170_CWEC2020.zip</v>
      </c>
    </row>
    <row r="269" spans="1:10" x14ac:dyDescent="0.25">
      <c r="A269" t="s">
        <v>10</v>
      </c>
      <c r="B269" t="s">
        <v>277</v>
      </c>
      <c r="C269" t="s">
        <v>285</v>
      </c>
      <c r="D269">
        <v>730300</v>
      </c>
      <c r="E269" t="s">
        <v>13</v>
      </c>
      <c r="F269">
        <v>46.55</v>
      </c>
      <c r="G269">
        <v>-61.05</v>
      </c>
      <c r="H269">
        <v>-4</v>
      </c>
      <c r="I269">
        <v>12.5</v>
      </c>
      <c r="J269" t="str">
        <f>HYPERLINK("https://climate.onebuilding.org/WMO_Region_4_North_and_Central_America/CAN_Canada/NS_Nova_Scotia/CAN_NS_Grand.Etang.730300_CWEC2020.zip")</f>
        <v>https://climate.onebuilding.org/WMO_Region_4_North_and_Central_America/CAN_Canada/NS_Nova_Scotia/CAN_NS_Grand.Etang.730300_CWEC2020.zip</v>
      </c>
    </row>
    <row r="270" spans="1:10" x14ac:dyDescent="0.25">
      <c r="A270" t="s">
        <v>10</v>
      </c>
      <c r="B270" t="s">
        <v>277</v>
      </c>
      <c r="C270" t="s">
        <v>286</v>
      </c>
      <c r="D270">
        <v>713970</v>
      </c>
      <c r="E270" t="s">
        <v>13</v>
      </c>
      <c r="F270">
        <v>44.98</v>
      </c>
      <c r="G270">
        <v>-64.92</v>
      </c>
      <c r="H270">
        <v>-4</v>
      </c>
      <c r="I270">
        <v>28</v>
      </c>
      <c r="J270" t="str">
        <f>HYPERLINK("https://climate.onebuilding.org/WMO_Region_4_North_and_Central_America/CAN_Canada/NS_Nova_Scotia/CAN_NS_Greenwood.AP.713970_CWEC2020.zip")</f>
        <v>https://climate.onebuilding.org/WMO_Region_4_North_and_Central_America/CAN_Canada/NS_Nova_Scotia/CAN_NS_Greenwood.AP.713970_CWEC2020.zip</v>
      </c>
    </row>
    <row r="271" spans="1:10" x14ac:dyDescent="0.25">
      <c r="A271" t="s">
        <v>10</v>
      </c>
      <c r="B271" t="s">
        <v>277</v>
      </c>
      <c r="C271" t="s">
        <v>287</v>
      </c>
      <c r="D271">
        <v>713280</v>
      </c>
      <c r="E271" t="s">
        <v>13</v>
      </c>
      <c r="F271">
        <v>44.66</v>
      </c>
      <c r="G271">
        <v>-63.58</v>
      </c>
      <c r="H271">
        <v>-4</v>
      </c>
      <c r="I271">
        <v>3.8</v>
      </c>
      <c r="J271" t="str">
        <f>HYPERLINK("https://climate.onebuilding.org/WMO_Region_4_North_and_Central_America/CAN_Canada/NS_Nova_Scotia/CAN_NS_Halifax.Dockyard.713280_CWEC2020.zip")</f>
        <v>https://climate.onebuilding.org/WMO_Region_4_North_and_Central_America/CAN_Canada/NS_Nova_Scotia/CAN_NS_Halifax.Dockyard.713280_CWEC2020.zip</v>
      </c>
    </row>
    <row r="272" spans="1:10" x14ac:dyDescent="0.25">
      <c r="A272" t="s">
        <v>10</v>
      </c>
      <c r="B272" t="s">
        <v>277</v>
      </c>
      <c r="C272" t="s">
        <v>288</v>
      </c>
      <c r="D272">
        <v>713950</v>
      </c>
      <c r="E272" t="s">
        <v>13</v>
      </c>
      <c r="F272">
        <v>44.88</v>
      </c>
      <c r="G272">
        <v>-63.51</v>
      </c>
      <c r="H272">
        <v>-4</v>
      </c>
      <c r="I272">
        <v>145.4</v>
      </c>
      <c r="J272" t="str">
        <f>HYPERLINK("https://climate.onebuilding.org/WMO_Region_4_North_and_Central_America/CAN_Canada/NS_Nova_Scotia/CAN_NS_Halifax.Intl.AP.713950_CWEC2020.zip")</f>
        <v>https://climate.onebuilding.org/WMO_Region_4_North_and_Central_America/CAN_Canada/NS_Nova_Scotia/CAN_NS_Halifax.Intl.AP.713950_CWEC2020.zip</v>
      </c>
    </row>
    <row r="273" spans="1:10" x14ac:dyDescent="0.25">
      <c r="A273" t="s">
        <v>10</v>
      </c>
      <c r="B273" t="s">
        <v>277</v>
      </c>
      <c r="C273" t="s">
        <v>289</v>
      </c>
      <c r="D273">
        <v>714190</v>
      </c>
      <c r="E273" t="s">
        <v>13</v>
      </c>
      <c r="F273">
        <v>45.35</v>
      </c>
      <c r="G273">
        <v>-60.98</v>
      </c>
      <c r="H273">
        <v>-4</v>
      </c>
      <c r="I273">
        <v>8.1999999999999993</v>
      </c>
      <c r="J273" t="str">
        <f>HYPERLINK("https://climate.onebuilding.org/WMO_Region_4_North_and_Central_America/CAN_Canada/NS_Nova_Scotia/CAN_NS_Hart.Island.AUT.714190_CWEC2020.zip")</f>
        <v>https://climate.onebuilding.org/WMO_Region_4_North_and_Central_America/CAN_Canada/NS_Nova_Scotia/CAN_NS_Hart.Island.AUT.714190_CWEC2020.zip</v>
      </c>
    </row>
    <row r="274" spans="1:10" x14ac:dyDescent="0.25">
      <c r="A274" t="s">
        <v>10</v>
      </c>
      <c r="B274" t="s">
        <v>277</v>
      </c>
      <c r="C274" t="s">
        <v>290</v>
      </c>
      <c r="D274">
        <v>710270</v>
      </c>
      <c r="E274" t="s">
        <v>13</v>
      </c>
      <c r="F274">
        <v>46.66</v>
      </c>
      <c r="G274">
        <v>-60.41</v>
      </c>
      <c r="H274">
        <v>-4</v>
      </c>
      <c r="I274">
        <v>10</v>
      </c>
      <c r="J274" t="str">
        <f>HYPERLINK("https://climate.onebuilding.org/WMO_Region_4_North_and_Central_America/CAN_Canada/NS_Nova_Scotia/CAN_NS_Ingonish.Beach.RCS.710270_CWEC2020.zip")</f>
        <v>https://climate.onebuilding.org/WMO_Region_4_North_and_Central_America/CAN_Canada/NS_Nova_Scotia/CAN_NS_Ingonish.Beach.RCS.710270_CWEC2020.zip</v>
      </c>
    </row>
    <row r="275" spans="1:10" x14ac:dyDescent="0.25">
      <c r="A275" t="s">
        <v>10</v>
      </c>
      <c r="B275" t="s">
        <v>277</v>
      </c>
      <c r="C275" t="s">
        <v>291</v>
      </c>
      <c r="D275">
        <v>715990</v>
      </c>
      <c r="E275" t="s">
        <v>13</v>
      </c>
      <c r="F275">
        <v>44.4</v>
      </c>
      <c r="G275">
        <v>-65.2</v>
      </c>
      <c r="H275">
        <v>-4</v>
      </c>
      <c r="I275">
        <v>125</v>
      </c>
      <c r="J275" t="str">
        <f>HYPERLINK("https://climate.onebuilding.org/WMO_Region_4_North_and_Central_America/CAN_Canada/NS_Nova_Scotia/CAN_NS_Kejimkujik.715990_CWEC2020.zip")</f>
        <v>https://climate.onebuilding.org/WMO_Region_4_North_and_Central_America/CAN_Canada/NS_Nova_Scotia/CAN_NS_Kejimkujik.715990_CWEC2020.zip</v>
      </c>
    </row>
    <row r="276" spans="1:10" x14ac:dyDescent="0.25">
      <c r="A276" t="s">
        <v>10</v>
      </c>
      <c r="B276" t="s">
        <v>277</v>
      </c>
      <c r="C276" t="s">
        <v>292</v>
      </c>
      <c r="D276">
        <v>716710</v>
      </c>
      <c r="E276" t="s">
        <v>13</v>
      </c>
      <c r="F276">
        <v>45.07</v>
      </c>
      <c r="G276">
        <v>-64.48</v>
      </c>
      <c r="H276">
        <v>-4</v>
      </c>
      <c r="I276">
        <v>48.7</v>
      </c>
      <c r="J276" t="str">
        <f>HYPERLINK("https://climate.onebuilding.org/WMO_Region_4_North_and_Central_America/CAN_Canada/NS_Nova_Scotia/CAN_NS_Kentville.CDA.CS.716710_CWEC2020.zip")</f>
        <v>https://climate.onebuilding.org/WMO_Region_4_North_and_Central_America/CAN_Canada/NS_Nova_Scotia/CAN_NS_Kentville.CDA.CS.716710_CWEC2020.zip</v>
      </c>
    </row>
    <row r="277" spans="1:10" x14ac:dyDescent="0.25">
      <c r="A277" t="s">
        <v>10</v>
      </c>
      <c r="B277" t="s">
        <v>277</v>
      </c>
      <c r="C277" t="s">
        <v>293</v>
      </c>
      <c r="D277">
        <v>710415</v>
      </c>
      <c r="E277" t="s">
        <v>13</v>
      </c>
      <c r="F277">
        <v>44.36</v>
      </c>
      <c r="G277">
        <v>-64.3</v>
      </c>
      <c r="H277">
        <v>-4</v>
      </c>
      <c r="I277">
        <v>3.8</v>
      </c>
      <c r="J277" t="str">
        <f>HYPERLINK("https://climate.onebuilding.org/WMO_Region_4_North_and_Central_America/CAN_Canada/NS_Nova_Scotia/CAN_NS_Lunenburg.710415_CWEC2020.zip")</f>
        <v>https://climate.onebuilding.org/WMO_Region_4_North_and_Central_America/CAN_Canada/NS_Nova_Scotia/CAN_NS_Lunenburg.710415_CWEC2020.zip</v>
      </c>
    </row>
    <row r="278" spans="1:10" x14ac:dyDescent="0.25">
      <c r="A278" t="s">
        <v>10</v>
      </c>
      <c r="B278" t="s">
        <v>277</v>
      </c>
      <c r="C278" t="s">
        <v>294</v>
      </c>
      <c r="D278">
        <v>730290</v>
      </c>
      <c r="E278" t="s">
        <v>13</v>
      </c>
      <c r="F278">
        <v>44.98</v>
      </c>
      <c r="G278">
        <v>-62.48</v>
      </c>
      <c r="H278">
        <v>-4</v>
      </c>
      <c r="I278">
        <v>39.6</v>
      </c>
      <c r="J278" t="str">
        <f>HYPERLINK("https://climate.onebuilding.org/WMO_Region_4_North_and_Central_America/CAN_Canada/NS_Nova_Scotia/CAN_NS_Malay.Falls.730290_CWEC2020.zip")</f>
        <v>https://climate.onebuilding.org/WMO_Region_4_North_and_Central_America/CAN_Canada/NS_Nova_Scotia/CAN_NS_Malay.Falls.730290_CWEC2020.zip</v>
      </c>
    </row>
    <row r="279" spans="1:10" x14ac:dyDescent="0.25">
      <c r="A279" t="s">
        <v>10</v>
      </c>
      <c r="B279" t="s">
        <v>277</v>
      </c>
      <c r="C279" t="s">
        <v>295</v>
      </c>
      <c r="D279">
        <v>715910</v>
      </c>
      <c r="E279" t="s">
        <v>13</v>
      </c>
      <c r="F279">
        <v>44.6</v>
      </c>
      <c r="G279">
        <v>-63.53</v>
      </c>
      <c r="H279">
        <v>-4</v>
      </c>
      <c r="I279">
        <v>15.4</v>
      </c>
      <c r="J279" t="str">
        <f>HYPERLINK("https://climate.onebuilding.org/WMO_Region_4_North_and_Central_America/CAN_Canada/NS_Nova_Scotia/CAN_NS_Mcnabs.Island.AUT.715910_CWEC2020.zip")</f>
        <v>https://climate.onebuilding.org/WMO_Region_4_North_and_Central_America/CAN_Canada/NS_Nova_Scotia/CAN_NS_Mcnabs.Island.AUT.715910_CWEC2020.zip</v>
      </c>
    </row>
    <row r="280" spans="1:10" x14ac:dyDescent="0.25">
      <c r="A280" t="s">
        <v>10</v>
      </c>
      <c r="B280" t="s">
        <v>277</v>
      </c>
      <c r="C280" t="s">
        <v>296</v>
      </c>
      <c r="D280">
        <v>713110</v>
      </c>
      <c r="E280" t="s">
        <v>13</v>
      </c>
      <c r="F280">
        <v>45.76</v>
      </c>
      <c r="G280">
        <v>-64.239999999999995</v>
      </c>
      <c r="H280">
        <v>-4</v>
      </c>
      <c r="I280">
        <v>19.8</v>
      </c>
      <c r="J280" t="str">
        <f>HYPERLINK("https://climate.onebuilding.org/WMO_Region_4_North_and_Central_America/CAN_Canada/NS_Nova_Scotia/CAN_NS_Nappan.Auto.713110_CWEC2020.zip")</f>
        <v>https://climate.onebuilding.org/WMO_Region_4_North_and_Central_America/CAN_Canada/NS_Nova_Scotia/CAN_NS_Nappan.Auto.713110_CWEC2020.zip</v>
      </c>
    </row>
    <row r="281" spans="1:10" x14ac:dyDescent="0.25">
      <c r="A281" t="s">
        <v>10</v>
      </c>
      <c r="B281" t="s">
        <v>277</v>
      </c>
      <c r="C281" t="s">
        <v>297</v>
      </c>
      <c r="D281">
        <v>716040</v>
      </c>
      <c r="E281" t="s">
        <v>13</v>
      </c>
      <c r="F281">
        <v>46.82</v>
      </c>
      <c r="G281">
        <v>-60.67</v>
      </c>
      <c r="H281">
        <v>-4</v>
      </c>
      <c r="I281">
        <v>439.4</v>
      </c>
      <c r="J281" t="str">
        <f>HYPERLINK("https://climate.onebuilding.org/WMO_Region_4_North_and_Central_America/CAN_Canada/NS_Nova_Scotia/CAN_NS_North.Mountain.CS.716040_CWEC2020.zip")</f>
        <v>https://climate.onebuilding.org/WMO_Region_4_North_and_Central_America/CAN_Canada/NS_Nova_Scotia/CAN_NS_North.Mountain.CS.716040_CWEC2020.zip</v>
      </c>
    </row>
    <row r="282" spans="1:10" x14ac:dyDescent="0.25">
      <c r="A282" t="s">
        <v>10</v>
      </c>
      <c r="B282" t="s">
        <v>277</v>
      </c>
      <c r="C282" t="s">
        <v>298</v>
      </c>
      <c r="D282">
        <v>717367</v>
      </c>
      <c r="E282" t="s">
        <v>13</v>
      </c>
      <c r="F282">
        <v>46.37</v>
      </c>
      <c r="G282">
        <v>-60.98</v>
      </c>
      <c r="H282">
        <v>-4</v>
      </c>
      <c r="I282">
        <v>54</v>
      </c>
      <c r="J282" t="str">
        <f>HYPERLINK("https://climate.onebuilding.org/WMO_Region_4_North_and_Central_America/CAN_Canada/NS_Nova_Scotia/CAN_NS_Northeast.Margaree.AUT.717367_CWEC2020.zip")</f>
        <v>https://climate.onebuilding.org/WMO_Region_4_North_and_Central_America/CAN_Canada/NS_Nova_Scotia/CAN_NS_Northeast.Margaree.AUT.717367_CWEC2020.zip</v>
      </c>
    </row>
    <row r="283" spans="1:10" x14ac:dyDescent="0.25">
      <c r="A283" t="s">
        <v>10</v>
      </c>
      <c r="B283" t="s">
        <v>277</v>
      </c>
      <c r="C283" t="s">
        <v>299</v>
      </c>
      <c r="D283">
        <v>714930</v>
      </c>
      <c r="E283" t="s">
        <v>13</v>
      </c>
      <c r="F283">
        <v>45.41</v>
      </c>
      <c r="G283">
        <v>-64.349999999999994</v>
      </c>
      <c r="H283">
        <v>-4</v>
      </c>
      <c r="I283">
        <v>30.9</v>
      </c>
      <c r="J283" t="str">
        <f>HYPERLINK("https://climate.onebuilding.org/WMO_Region_4_North_and_Central_America/CAN_Canada/NS_Nova_Scotia/CAN_NS_Parrsboro.714930_CWEC2020.zip")</f>
        <v>https://climate.onebuilding.org/WMO_Region_4_North_and_Central_America/CAN_Canada/NS_Nova_Scotia/CAN_NS_Parrsboro.714930_CWEC2020.zip</v>
      </c>
    </row>
    <row r="284" spans="1:10" x14ac:dyDescent="0.25">
      <c r="A284" t="s">
        <v>10</v>
      </c>
      <c r="B284" t="s">
        <v>277</v>
      </c>
      <c r="C284" t="s">
        <v>300</v>
      </c>
      <c r="D284">
        <v>715950</v>
      </c>
      <c r="E284" t="s">
        <v>13</v>
      </c>
      <c r="F284">
        <v>43.95</v>
      </c>
      <c r="G284">
        <v>-59.96</v>
      </c>
      <c r="H284">
        <v>-4</v>
      </c>
      <c r="I284">
        <v>1.2</v>
      </c>
      <c r="J284" t="str">
        <f>HYPERLINK("https://climate.onebuilding.org/WMO_Region_4_North_and_Central_America/CAN_Canada/NS_Nova_Scotia/CAN_NS_Sable.Island.AP.715950_CWEC2020.zip")</f>
        <v>https://climate.onebuilding.org/WMO_Region_4_North_and_Central_America/CAN_Canada/NS_Nova_Scotia/CAN_NS_Sable.Island.AP.715950_CWEC2020.zip</v>
      </c>
    </row>
    <row r="285" spans="1:10" x14ac:dyDescent="0.25">
      <c r="A285" t="s">
        <v>10</v>
      </c>
      <c r="B285" t="s">
        <v>277</v>
      </c>
      <c r="C285" t="s">
        <v>301</v>
      </c>
      <c r="D285">
        <v>712640</v>
      </c>
      <c r="E285" t="s">
        <v>13</v>
      </c>
      <c r="F285">
        <v>44.64</v>
      </c>
      <c r="G285">
        <v>-63.51</v>
      </c>
      <c r="H285">
        <v>-4</v>
      </c>
      <c r="I285">
        <v>53</v>
      </c>
      <c r="J285" t="str">
        <f>HYPERLINK("https://climate.onebuilding.org/WMO_Region_4_North_and_Central_America/CAN_Canada/NS_Nova_Scotia/CAN_NS_Shearwater.RCS.712640_CWEC2020.zip")</f>
        <v>https://climate.onebuilding.org/WMO_Region_4_North_and_Central_America/CAN_Canada/NS_Nova_Scotia/CAN_NS_Shearwater.RCS.712640_CWEC2020.zip</v>
      </c>
    </row>
    <row r="286" spans="1:10" x14ac:dyDescent="0.25">
      <c r="A286" t="s">
        <v>10</v>
      </c>
      <c r="B286" t="s">
        <v>277</v>
      </c>
      <c r="C286" t="s">
        <v>302</v>
      </c>
      <c r="D286">
        <v>714180</v>
      </c>
      <c r="E286" t="s">
        <v>13</v>
      </c>
      <c r="F286">
        <v>47.23</v>
      </c>
      <c r="G286">
        <v>-60.14</v>
      </c>
      <c r="H286">
        <v>-4</v>
      </c>
      <c r="I286">
        <v>27</v>
      </c>
      <c r="J286" t="str">
        <f>HYPERLINK("https://climate.onebuilding.org/WMO_Region_4_North_and_Central_America/CAN_Canada/NS_Nova_Scotia/CAN_NS_St.Paul.Island.AUT.714180_CWEC2020.zip")</f>
        <v>https://climate.onebuilding.org/WMO_Region_4_North_and_Central_America/CAN_Canada/NS_Nova_Scotia/CAN_NS_St.Paul.Island.AUT.714180_CWEC2020.zip</v>
      </c>
    </row>
    <row r="287" spans="1:10" x14ac:dyDescent="0.25">
      <c r="A287" t="s">
        <v>10</v>
      </c>
      <c r="B287" t="s">
        <v>277</v>
      </c>
      <c r="C287" t="s">
        <v>303</v>
      </c>
      <c r="D287">
        <v>717070</v>
      </c>
      <c r="E287" t="s">
        <v>13</v>
      </c>
      <c r="F287">
        <v>46.16</v>
      </c>
      <c r="G287">
        <v>-60.05</v>
      </c>
      <c r="H287">
        <v>-4</v>
      </c>
      <c r="I287">
        <v>61.9</v>
      </c>
      <c r="J287" t="str">
        <f>HYPERLINK("https://climate.onebuilding.org/WMO_Region_4_North_and_Central_America/CAN_Canada/NS_Nova_Scotia/CAN_NS_Sydney.AP.717070_CWEC2020.zip")</f>
        <v>https://climate.onebuilding.org/WMO_Region_4_North_and_Central_America/CAN_Canada/NS_Nova_Scotia/CAN_NS_Sydney.AP.717070_CWEC2020.zip</v>
      </c>
    </row>
    <row r="288" spans="1:10" x14ac:dyDescent="0.25">
      <c r="A288" t="s">
        <v>10</v>
      </c>
      <c r="B288" t="s">
        <v>277</v>
      </c>
      <c r="C288" t="s">
        <v>304</v>
      </c>
      <c r="D288">
        <v>713080</v>
      </c>
      <c r="E288" t="s">
        <v>13</v>
      </c>
      <c r="F288">
        <v>45.61</v>
      </c>
      <c r="G288">
        <v>-61.68</v>
      </c>
      <c r="H288">
        <v>-4</v>
      </c>
      <c r="I288">
        <v>66.7</v>
      </c>
      <c r="J288" t="str">
        <f>HYPERLINK("https://climate.onebuilding.org/WMO_Region_4_North_and_Central_America/CAN_Canada/NS_Nova_Scotia/CAN_NS_Tracadie.713080_CWEC2020.zip")</f>
        <v>https://climate.onebuilding.org/WMO_Region_4_North_and_Central_America/CAN_Canada/NS_Nova_Scotia/CAN_NS_Tracadie.713080_CWEC2020.zip</v>
      </c>
    </row>
    <row r="289" spans="1:10" x14ac:dyDescent="0.25">
      <c r="A289" t="s">
        <v>10</v>
      </c>
      <c r="B289" t="s">
        <v>277</v>
      </c>
      <c r="C289" t="s">
        <v>305</v>
      </c>
      <c r="D289">
        <v>714110</v>
      </c>
      <c r="E289" t="s">
        <v>13</v>
      </c>
      <c r="F289">
        <v>43.99</v>
      </c>
      <c r="G289">
        <v>-64.66</v>
      </c>
      <c r="H289">
        <v>-4</v>
      </c>
      <c r="I289">
        <v>10.1</v>
      </c>
      <c r="J289" t="str">
        <f>HYPERLINK("https://climate.onebuilding.org/WMO_Region_4_North_and_Central_America/CAN_Canada/NS_Nova_Scotia/CAN_NS_Western.Head.714110_CWEC2020.zip")</f>
        <v>https://climate.onebuilding.org/WMO_Region_4_North_and_Central_America/CAN_Canada/NS_Nova_Scotia/CAN_NS_Western.Head.714110_CWEC2020.zip</v>
      </c>
    </row>
    <row r="290" spans="1:10" x14ac:dyDescent="0.25">
      <c r="A290" t="s">
        <v>10</v>
      </c>
      <c r="B290" t="s">
        <v>277</v>
      </c>
      <c r="C290" t="s">
        <v>306</v>
      </c>
      <c r="D290">
        <v>716030</v>
      </c>
      <c r="E290" t="s">
        <v>13</v>
      </c>
      <c r="F290">
        <v>43.83</v>
      </c>
      <c r="G290">
        <v>-66.09</v>
      </c>
      <c r="H290">
        <v>-4</v>
      </c>
      <c r="I290">
        <v>43</v>
      </c>
      <c r="J290" t="str">
        <f>HYPERLINK("https://climate.onebuilding.org/WMO_Region_4_North_and_Central_America/CAN_Canada/NS_Nova_Scotia/CAN_NS_Yarmouth.AP.716030_CWEC2020.zip")</f>
        <v>https://climate.onebuilding.org/WMO_Region_4_North_and_Central_America/CAN_Canada/NS_Nova_Scotia/CAN_NS_Yarmouth.AP.716030_CWEC2020.zip</v>
      </c>
    </row>
    <row r="291" spans="1:10" x14ac:dyDescent="0.25">
      <c r="A291" t="s">
        <v>10</v>
      </c>
      <c r="B291" t="s">
        <v>307</v>
      </c>
      <c r="C291" t="s">
        <v>308</v>
      </c>
      <c r="D291">
        <v>710210</v>
      </c>
      <c r="E291" t="s">
        <v>13</v>
      </c>
      <c r="F291">
        <v>61.26</v>
      </c>
      <c r="G291">
        <v>-124.47</v>
      </c>
      <c r="H291">
        <v>-7</v>
      </c>
      <c r="I291">
        <v>283</v>
      </c>
      <c r="J291" t="str">
        <f>HYPERLINK("https://climate.onebuilding.org/WMO_Region_4_North_and_Central_America/CAN_Canada/NT_Northwest_Territories/CAN_NT_Deadmen.Valley.710210_CWEC2020.zip")</f>
        <v>https://climate.onebuilding.org/WMO_Region_4_North_and_Central_America/CAN_Canada/NT_Northwest_Territories/CAN_NT_Deadmen.Valley.710210_CWEC2020.zip</v>
      </c>
    </row>
    <row r="292" spans="1:10" x14ac:dyDescent="0.25">
      <c r="A292" t="s">
        <v>10</v>
      </c>
      <c r="B292" t="s">
        <v>307</v>
      </c>
      <c r="C292" t="s">
        <v>309</v>
      </c>
      <c r="D292">
        <v>715030</v>
      </c>
      <c r="E292" t="s">
        <v>13</v>
      </c>
      <c r="F292">
        <v>65.209999999999994</v>
      </c>
      <c r="G292">
        <v>-123.43</v>
      </c>
      <c r="H292">
        <v>-7</v>
      </c>
      <c r="I292">
        <v>212.8</v>
      </c>
      <c r="J292" t="str">
        <f>HYPERLINK("https://climate.onebuilding.org/WMO_Region_4_North_and_Central_America/CAN_Canada/NT_Northwest_Territories/CAN_NT_Deline.CS.715030_CWEC2020.zip")</f>
        <v>https://climate.onebuilding.org/WMO_Region_4_North_and_Central_America/CAN_Canada/NT_Northwest_Territories/CAN_NT_Deline.CS.715030_CWEC2020.zip</v>
      </c>
    </row>
    <row r="293" spans="1:10" x14ac:dyDescent="0.25">
      <c r="A293" t="s">
        <v>10</v>
      </c>
      <c r="B293" t="s">
        <v>307</v>
      </c>
      <c r="C293" t="s">
        <v>310</v>
      </c>
      <c r="D293">
        <v>714910</v>
      </c>
      <c r="E293" t="s">
        <v>13</v>
      </c>
      <c r="F293">
        <v>66.239999999999995</v>
      </c>
      <c r="G293">
        <v>-128.63999999999999</v>
      </c>
      <c r="H293">
        <v>-7</v>
      </c>
      <c r="I293">
        <v>81.7</v>
      </c>
      <c r="J293" t="str">
        <f>HYPERLINK("https://climate.onebuilding.org/WMO_Region_4_North_and_Central_America/CAN_Canada/NT_Northwest_Territories/CAN_NT_Fort.Good.Hope.CS.714910_CWEC2020.zip")</f>
        <v>https://climate.onebuilding.org/WMO_Region_4_North_and_Central_America/CAN_Canada/NT_Northwest_Territories/CAN_NT_Fort.Good.Hope.CS.714910_CWEC2020.zip</v>
      </c>
    </row>
    <row r="294" spans="1:10" x14ac:dyDescent="0.25">
      <c r="A294" t="s">
        <v>10</v>
      </c>
      <c r="B294" t="s">
        <v>307</v>
      </c>
      <c r="C294" t="s">
        <v>311</v>
      </c>
      <c r="D294">
        <v>714970</v>
      </c>
      <c r="E294" t="s">
        <v>13</v>
      </c>
      <c r="F294">
        <v>60.23</v>
      </c>
      <c r="G294">
        <v>-123.47</v>
      </c>
      <c r="H294">
        <v>-7</v>
      </c>
      <c r="I294">
        <v>213.4</v>
      </c>
      <c r="J294" t="str">
        <f>HYPERLINK("https://climate.onebuilding.org/WMO_Region_4_North_and_Central_America/CAN_Canada/NT_Northwest_Territories/CAN_NT_Fort.Liard.714970_CWEC2020.zip")</f>
        <v>https://climate.onebuilding.org/WMO_Region_4_North_and_Central_America/CAN_Canada/NT_Northwest_Territories/CAN_NT_Fort.Liard.714970_CWEC2020.zip</v>
      </c>
    </row>
    <row r="295" spans="1:10" x14ac:dyDescent="0.25">
      <c r="A295" t="s">
        <v>10</v>
      </c>
      <c r="B295" t="s">
        <v>307</v>
      </c>
      <c r="C295" t="s">
        <v>312</v>
      </c>
      <c r="D295">
        <v>710870</v>
      </c>
      <c r="E295" t="s">
        <v>13</v>
      </c>
      <c r="F295">
        <v>61.32</v>
      </c>
      <c r="G295">
        <v>-117.6</v>
      </c>
      <c r="H295">
        <v>-7</v>
      </c>
      <c r="I295">
        <v>161.5</v>
      </c>
      <c r="J295" t="str">
        <f>HYPERLINK("https://climate.onebuilding.org/WMO_Region_4_North_and_Central_America/CAN_Canada/NT_Northwest_Territories/CAN_NT_Fort.Providence.710870_CWEC2020.zip")</f>
        <v>https://climate.onebuilding.org/WMO_Region_4_North_and_Central_America/CAN_Canada/NT_Northwest_Territories/CAN_NT_Fort.Providence.710870_CWEC2020.zip</v>
      </c>
    </row>
    <row r="296" spans="1:10" x14ac:dyDescent="0.25">
      <c r="A296" t="s">
        <v>10</v>
      </c>
      <c r="B296" t="s">
        <v>307</v>
      </c>
      <c r="C296" t="s">
        <v>313</v>
      </c>
      <c r="D296">
        <v>711600</v>
      </c>
      <c r="E296" t="s">
        <v>13</v>
      </c>
      <c r="F296">
        <v>62.71</v>
      </c>
      <c r="G296">
        <v>-109.17</v>
      </c>
      <c r="H296">
        <v>-7</v>
      </c>
      <c r="I296">
        <v>167.6</v>
      </c>
      <c r="J296" t="str">
        <f>HYPERLINK("https://climate.onebuilding.org/WMO_Region_4_North_and_Central_America/CAN_Canada/NT_Northwest_Territories/CAN_NT_Fort.Reliance.AUT.711600_CWEC2020.zip")</f>
        <v>https://climate.onebuilding.org/WMO_Region_4_North_and_Central_America/CAN_Canada/NT_Northwest_Territories/CAN_NT_Fort.Reliance.AUT.711600_CWEC2020.zip</v>
      </c>
    </row>
    <row r="297" spans="1:10" x14ac:dyDescent="0.25">
      <c r="A297" t="s">
        <v>10</v>
      </c>
      <c r="B297" t="s">
        <v>307</v>
      </c>
      <c r="C297" t="s">
        <v>314</v>
      </c>
      <c r="D297">
        <v>719460</v>
      </c>
      <c r="E297" t="s">
        <v>13</v>
      </c>
      <c r="F297">
        <v>61.76</v>
      </c>
      <c r="G297">
        <v>-121.24</v>
      </c>
      <c r="H297">
        <v>-8</v>
      </c>
      <c r="I297">
        <v>169.5</v>
      </c>
      <c r="J297" t="str">
        <f>HYPERLINK("https://climate.onebuilding.org/WMO_Region_4_North_and_Central_America/CAN_Canada/NT_Northwest_Territories/CAN_NT_Fort.Simpson.AP.719460_CWEC2020.zip")</f>
        <v>https://climate.onebuilding.org/WMO_Region_4_North_and_Central_America/CAN_Canada/NT_Northwest_Territories/CAN_NT_Fort.Simpson.AP.719460_CWEC2020.zip</v>
      </c>
    </row>
    <row r="298" spans="1:10" x14ac:dyDescent="0.25">
      <c r="A298" t="s">
        <v>10</v>
      </c>
      <c r="B298" t="s">
        <v>307</v>
      </c>
      <c r="C298" t="s">
        <v>315</v>
      </c>
      <c r="D298">
        <v>719340</v>
      </c>
      <c r="E298" t="s">
        <v>13</v>
      </c>
      <c r="F298">
        <v>60.02</v>
      </c>
      <c r="G298">
        <v>-111.96</v>
      </c>
      <c r="H298">
        <v>-7</v>
      </c>
      <c r="I298">
        <v>205.1</v>
      </c>
      <c r="J298" t="str">
        <f>HYPERLINK("https://climate.onebuilding.org/WMO_Region_4_North_and_Central_America/CAN_Canada/NT_Northwest_Territories/CAN_NT_Fort.Smith.AP.719340_CWEC2020.zip")</f>
        <v>https://climate.onebuilding.org/WMO_Region_4_North_and_Central_America/CAN_Canada/NT_Northwest_Territories/CAN_NT_Fort.Smith.AP.719340_CWEC2020.zip</v>
      </c>
    </row>
    <row r="299" spans="1:10" x14ac:dyDescent="0.25">
      <c r="A299" t="s">
        <v>10</v>
      </c>
      <c r="B299" t="s">
        <v>307</v>
      </c>
      <c r="C299" t="s">
        <v>316</v>
      </c>
      <c r="D299">
        <v>719350</v>
      </c>
      <c r="E299" t="s">
        <v>13</v>
      </c>
      <c r="F299">
        <v>60.84</v>
      </c>
      <c r="G299">
        <v>-115.78</v>
      </c>
      <c r="H299">
        <v>-7</v>
      </c>
      <c r="I299">
        <v>164.9</v>
      </c>
      <c r="J299" t="str">
        <f>HYPERLINK("https://climate.onebuilding.org/WMO_Region_4_North_and_Central_America/CAN_Canada/NT_Northwest_Territories/CAN_NT_Hay.River.AP.719350_CWEC2020.zip")</f>
        <v>https://climate.onebuilding.org/WMO_Region_4_North_and_Central_America/CAN_Canada/NT_Northwest_Territories/CAN_NT_Hay.River.AP.719350_CWEC2020.zip</v>
      </c>
    </row>
    <row r="300" spans="1:10" x14ac:dyDescent="0.25">
      <c r="A300" t="s">
        <v>10</v>
      </c>
      <c r="B300" t="s">
        <v>307</v>
      </c>
      <c r="C300" t="s">
        <v>317</v>
      </c>
      <c r="D300">
        <v>710290</v>
      </c>
      <c r="E300" t="s">
        <v>13</v>
      </c>
      <c r="F300">
        <v>70.760000000000005</v>
      </c>
      <c r="G300">
        <v>-117.8</v>
      </c>
      <c r="H300">
        <v>-7</v>
      </c>
      <c r="I300">
        <v>29.9</v>
      </c>
      <c r="J300" t="str">
        <f>HYPERLINK("https://climate.onebuilding.org/WMO_Region_4_North_and_Central_America/CAN_Canada/NT_Northwest_Territories/CAN_NT_Holman.CS.710290_CWEC2020.zip")</f>
        <v>https://climate.onebuilding.org/WMO_Region_4_North_and_Central_America/CAN_Canada/NT_Northwest_Territories/CAN_NT_Holman.CS.710290_CWEC2020.zip</v>
      </c>
    </row>
    <row r="301" spans="1:10" x14ac:dyDescent="0.25">
      <c r="A301" t="s">
        <v>10</v>
      </c>
      <c r="B301" t="s">
        <v>307</v>
      </c>
      <c r="C301" t="s">
        <v>318</v>
      </c>
      <c r="D301">
        <v>711620</v>
      </c>
      <c r="E301" t="s">
        <v>13</v>
      </c>
      <c r="F301">
        <v>61.92</v>
      </c>
      <c r="G301">
        <v>-113.73</v>
      </c>
      <c r="H301">
        <v>-7</v>
      </c>
      <c r="I301">
        <v>165.2</v>
      </c>
      <c r="J301" t="str">
        <f>HYPERLINK("https://climate.onebuilding.org/WMO_Region_4_North_and_Central_America/CAN_Canada/NT_Northwest_Territories/CAN_NT_Inner.Whalebacks.711620_CWEC2020.zip")</f>
        <v>https://climate.onebuilding.org/WMO_Region_4_North_and_Central_America/CAN_Canada/NT_Northwest_Territories/CAN_NT_Inner.Whalebacks.711620_CWEC2020.zip</v>
      </c>
    </row>
    <row r="302" spans="1:10" x14ac:dyDescent="0.25">
      <c r="A302" t="s">
        <v>10</v>
      </c>
      <c r="B302" t="s">
        <v>307</v>
      </c>
      <c r="C302" t="s">
        <v>319</v>
      </c>
      <c r="D302">
        <v>719570</v>
      </c>
      <c r="E302" t="s">
        <v>13</v>
      </c>
      <c r="F302">
        <v>68.3</v>
      </c>
      <c r="G302">
        <v>-133.47999999999999</v>
      </c>
      <c r="H302">
        <v>-8</v>
      </c>
      <c r="I302">
        <v>67.7</v>
      </c>
      <c r="J302" t="str">
        <f>HYPERLINK("https://climate.onebuilding.org/WMO_Region_4_North_and_Central_America/CAN_Canada/NT_Northwest_Territories/CAN_NT_Inuvik.AP.719570_CWEC2020.zip")</f>
        <v>https://climate.onebuilding.org/WMO_Region_4_North_and_Central_America/CAN_Canada/NT_Northwest_Territories/CAN_NT_Inuvik.AP.719570_CWEC2020.zip</v>
      </c>
    </row>
    <row r="303" spans="1:10" x14ac:dyDescent="0.25">
      <c r="A303" t="s">
        <v>10</v>
      </c>
      <c r="B303" t="s">
        <v>307</v>
      </c>
      <c r="C303" t="s">
        <v>320</v>
      </c>
      <c r="D303">
        <v>710580</v>
      </c>
      <c r="E303" t="s">
        <v>13</v>
      </c>
      <c r="F303">
        <v>69.67</v>
      </c>
      <c r="G303">
        <v>-121.67</v>
      </c>
      <c r="H303">
        <v>-7</v>
      </c>
      <c r="I303">
        <v>330.2</v>
      </c>
      <c r="J303" t="str">
        <f>HYPERLINK("https://climate.onebuilding.org/WMO_Region_4_North_and_Central_America/CAN_Canada/NT_Northwest_Territories/CAN_NT_Keats.Point.710580_CWEC2020.zip")</f>
        <v>https://climate.onebuilding.org/WMO_Region_4_North_and_Central_America/CAN_Canada/NT_Northwest_Territories/CAN_NT_Keats.Point.710580_CWEC2020.zip</v>
      </c>
    </row>
    <row r="304" spans="1:10" x14ac:dyDescent="0.25">
      <c r="A304" t="s">
        <v>10</v>
      </c>
      <c r="B304" t="s">
        <v>307</v>
      </c>
      <c r="C304" t="s">
        <v>321</v>
      </c>
      <c r="D304">
        <v>711630</v>
      </c>
      <c r="E304" t="s">
        <v>13</v>
      </c>
      <c r="F304">
        <v>63.13</v>
      </c>
      <c r="G304">
        <v>-117.25</v>
      </c>
      <c r="H304">
        <v>-7</v>
      </c>
      <c r="I304">
        <v>271.3</v>
      </c>
      <c r="J304" t="str">
        <f>HYPERLINK("https://climate.onebuilding.org/WMO_Region_4_North_and_Central_America/CAN_Canada/NT_Northwest_Territories/CAN_NT_Lac.La.Martre.711630_CWEC2020.zip")</f>
        <v>https://climate.onebuilding.org/WMO_Region_4_North_and_Central_America/CAN_Canada/NT_Northwest_Territories/CAN_NT_Lac.La.Martre.711630_CWEC2020.zip</v>
      </c>
    </row>
    <row r="305" spans="1:10" x14ac:dyDescent="0.25">
      <c r="A305" t="s">
        <v>10</v>
      </c>
      <c r="B305" t="s">
        <v>307</v>
      </c>
      <c r="C305" t="s">
        <v>322</v>
      </c>
      <c r="D305">
        <v>716820</v>
      </c>
      <c r="E305" t="s">
        <v>13</v>
      </c>
      <c r="F305">
        <v>61.13</v>
      </c>
      <c r="G305">
        <v>-122.85</v>
      </c>
      <c r="H305">
        <v>-7</v>
      </c>
      <c r="I305">
        <v>183</v>
      </c>
      <c r="J305" t="str">
        <f>HYPERLINK("https://climate.onebuilding.org/WMO_Region_4_North_and_Central_America/CAN_Canada/NT_Northwest_Territories/CAN_NT_Lindburg.Landing.716820_CWEC2020.zip")</f>
        <v>https://climate.onebuilding.org/WMO_Region_4_North_and_Central_America/CAN_Canada/NT_Northwest_Territories/CAN_NT_Lindburg.Landing.716820_CWEC2020.zip</v>
      </c>
    </row>
    <row r="306" spans="1:10" x14ac:dyDescent="0.25">
      <c r="A306" t="s">
        <v>10</v>
      </c>
      <c r="B306" t="s">
        <v>307</v>
      </c>
      <c r="C306" t="s">
        <v>323</v>
      </c>
      <c r="D306">
        <v>711640</v>
      </c>
      <c r="E306" t="s">
        <v>13</v>
      </c>
      <c r="F306">
        <v>67.180000000000007</v>
      </c>
      <c r="G306">
        <v>-130.22999999999999</v>
      </c>
      <c r="H306">
        <v>-7</v>
      </c>
      <c r="I306">
        <v>62.5</v>
      </c>
      <c r="J306" t="str">
        <f>HYPERLINK("https://climate.onebuilding.org/WMO_Region_4_North_and_Central_America/CAN_Canada/NT_Northwest_Territories/CAN_NT_Little.Chicago.711640_CWEC2020.zip")</f>
        <v>https://climate.onebuilding.org/WMO_Region_4_North_and_Central_America/CAN_Canada/NT_Northwest_Territories/CAN_NT_Little.Chicago.711640_CWEC2020.zip</v>
      </c>
    </row>
    <row r="307" spans="1:10" x14ac:dyDescent="0.25">
      <c r="A307" t="s">
        <v>10</v>
      </c>
      <c r="B307" t="s">
        <v>307</v>
      </c>
      <c r="C307" t="s">
        <v>324</v>
      </c>
      <c r="D307">
        <v>719600</v>
      </c>
      <c r="E307" t="s">
        <v>13</v>
      </c>
      <c r="F307">
        <v>69.599999999999994</v>
      </c>
      <c r="G307">
        <v>-130.91</v>
      </c>
      <c r="H307">
        <v>-7</v>
      </c>
      <c r="I307">
        <v>101.9</v>
      </c>
      <c r="J307" t="str">
        <f>HYPERLINK("https://climate.onebuilding.org/WMO_Region_4_North_and_Central_America/CAN_Canada/NT_Northwest_Territories/CAN_NT_Liverpool.Bay.719600_CWEC2020.zip")</f>
        <v>https://climate.onebuilding.org/WMO_Region_4_North_and_Central_America/CAN_Canada/NT_Northwest_Territories/CAN_NT_Liverpool.Bay.719600_CWEC2020.zip</v>
      </c>
    </row>
    <row r="308" spans="1:10" x14ac:dyDescent="0.25">
      <c r="A308" t="s">
        <v>10</v>
      </c>
      <c r="B308" t="s">
        <v>307</v>
      </c>
      <c r="C308" t="s">
        <v>325</v>
      </c>
      <c r="D308">
        <v>716800</v>
      </c>
      <c r="E308" t="s">
        <v>13</v>
      </c>
      <c r="F308">
        <v>63.6</v>
      </c>
      <c r="G308">
        <v>-113.86</v>
      </c>
      <c r="H308">
        <v>-7</v>
      </c>
      <c r="I308">
        <v>373.4</v>
      </c>
      <c r="J308" t="str">
        <f>HYPERLINK("https://climate.onebuilding.org/WMO_Region_4_North_and_Central_America/CAN_Canada/NT_Northwest_Territories/CAN_NT_Lower.Carp.Lake.716800_CWEC2020.zip")</f>
        <v>https://climate.onebuilding.org/WMO_Region_4_North_and_Central_America/CAN_Canada/NT_Northwest_Territories/CAN_NT_Lower.Carp.Lake.716800_CWEC2020.zip</v>
      </c>
    </row>
    <row r="309" spans="1:10" x14ac:dyDescent="0.25">
      <c r="A309" t="s">
        <v>10</v>
      </c>
      <c r="B309" t="s">
        <v>307</v>
      </c>
      <c r="C309" t="s">
        <v>326</v>
      </c>
      <c r="D309">
        <v>715290</v>
      </c>
      <c r="E309" t="s">
        <v>13</v>
      </c>
      <c r="F309">
        <v>62.42</v>
      </c>
      <c r="G309">
        <v>-110.69</v>
      </c>
      <c r="H309">
        <v>-7</v>
      </c>
      <c r="I309">
        <v>178.9</v>
      </c>
      <c r="J309" t="str">
        <f>HYPERLINK("https://climate.onebuilding.org/WMO_Region_4_North_and_Central_America/CAN_Canada/NT_Northwest_Territories/CAN_NT_Lutselke.CS.715290_CWEC2020.zip")</f>
        <v>https://climate.onebuilding.org/WMO_Region_4_North_and_Central_America/CAN_Canada/NT_Northwest_Territories/CAN_NT_Lutselke.CS.715290_CWEC2020.zip</v>
      </c>
    </row>
    <row r="310" spans="1:10" x14ac:dyDescent="0.25">
      <c r="A310" t="s">
        <v>10</v>
      </c>
      <c r="B310" t="s">
        <v>307</v>
      </c>
      <c r="C310" t="s">
        <v>327</v>
      </c>
      <c r="D310">
        <v>719890</v>
      </c>
      <c r="E310" t="s">
        <v>13</v>
      </c>
      <c r="F310">
        <v>76.239999999999995</v>
      </c>
      <c r="G310">
        <v>-119.35</v>
      </c>
      <c r="H310">
        <v>-7</v>
      </c>
      <c r="I310">
        <v>1.5</v>
      </c>
      <c r="J310" t="str">
        <f>HYPERLINK("https://climate.onebuilding.org/WMO_Region_4_North_and_Central_America/CAN_Canada/NT_Northwest_Territories/CAN_NT_Mould.Bay.CS.719890_CWEC2020.zip")</f>
        <v>https://climate.onebuilding.org/WMO_Region_4_North_and_Central_America/CAN_Canada/NT_Northwest_Territories/CAN_NT_Mould.Bay.CS.719890_CWEC2020.zip</v>
      </c>
    </row>
    <row r="311" spans="1:10" x14ac:dyDescent="0.25">
      <c r="A311" t="s">
        <v>10</v>
      </c>
      <c r="B311" t="s">
        <v>307</v>
      </c>
      <c r="C311" t="s">
        <v>328</v>
      </c>
      <c r="D311">
        <v>710430</v>
      </c>
      <c r="E311" t="s">
        <v>13</v>
      </c>
      <c r="F311">
        <v>65.28</v>
      </c>
      <c r="G311">
        <v>-126.8</v>
      </c>
      <c r="H311">
        <v>-8</v>
      </c>
      <c r="I311">
        <v>72.5</v>
      </c>
      <c r="J311" t="str">
        <f>HYPERLINK("https://climate.onebuilding.org/WMO_Region_4_North_and_Central_America/CAN_Canada/NT_Northwest_Territories/CAN_NT_Norman.Wells.AP.710430_CWEC2020.zip")</f>
        <v>https://climate.onebuilding.org/WMO_Region_4_North_and_Central_America/CAN_Canada/NT_Northwest_Territories/CAN_NT_Norman.Wells.AP.710430_CWEC2020.zip</v>
      </c>
    </row>
    <row r="312" spans="1:10" x14ac:dyDescent="0.25">
      <c r="A312" t="s">
        <v>10</v>
      </c>
      <c r="B312" t="s">
        <v>307</v>
      </c>
      <c r="C312" t="s">
        <v>329</v>
      </c>
      <c r="D312">
        <v>719840</v>
      </c>
      <c r="E312" t="s">
        <v>13</v>
      </c>
      <c r="F312">
        <v>69.36</v>
      </c>
      <c r="G312">
        <v>-124.08</v>
      </c>
      <c r="H312">
        <v>-7</v>
      </c>
      <c r="I312">
        <v>6.3</v>
      </c>
      <c r="J312" t="str">
        <f>HYPERLINK("https://climate.onebuilding.org/WMO_Region_4_North_and_Central_America/CAN_Canada/NT_Northwest_Territories/CAN_NT_Paulatuk.719840_CWEC2020.zip")</f>
        <v>https://climate.onebuilding.org/WMO_Region_4_North_and_Central_America/CAN_Canada/NT_Northwest_Territories/CAN_NT_Paulatuk.719840_CWEC2020.zip</v>
      </c>
    </row>
    <row r="313" spans="1:10" x14ac:dyDescent="0.25">
      <c r="A313" t="s">
        <v>10</v>
      </c>
      <c r="B313" t="s">
        <v>307</v>
      </c>
      <c r="C313" t="s">
        <v>330</v>
      </c>
      <c r="D313">
        <v>715020</v>
      </c>
      <c r="E313" t="s">
        <v>13</v>
      </c>
      <c r="F313">
        <v>69.63</v>
      </c>
      <c r="G313">
        <v>-135.44</v>
      </c>
      <c r="H313">
        <v>-7</v>
      </c>
      <c r="I313">
        <v>17</v>
      </c>
      <c r="J313" t="str">
        <f>HYPERLINK("https://climate.onebuilding.org/WMO_Region_4_North_and_Central_America/CAN_Canada/NT_Northwest_Territories/CAN_NT_Pelly.Island.715020_CWEC2020.zip")</f>
        <v>https://climate.onebuilding.org/WMO_Region_4_North_and_Central_America/CAN_Canada/NT_Northwest_Territories/CAN_NT_Pelly.Island.715020_CWEC2020.zip</v>
      </c>
    </row>
    <row r="314" spans="1:10" x14ac:dyDescent="0.25">
      <c r="A314" t="s">
        <v>10</v>
      </c>
      <c r="B314" t="s">
        <v>307</v>
      </c>
      <c r="C314" t="s">
        <v>331</v>
      </c>
      <c r="D314">
        <v>719800</v>
      </c>
      <c r="E314" t="s">
        <v>13</v>
      </c>
      <c r="F314">
        <v>61.96</v>
      </c>
      <c r="G314">
        <v>-127.21</v>
      </c>
      <c r="H314">
        <v>-7</v>
      </c>
      <c r="I314">
        <v>618</v>
      </c>
      <c r="J314" t="str">
        <f>HYPERLINK("https://climate.onebuilding.org/WMO_Region_4_North_and_Central_America/CAN_Canada/NT_Northwest_Territories/CAN_NT_Rabbit.Kettle.719800_CWEC2020.zip")</f>
        <v>https://climate.onebuilding.org/WMO_Region_4_North_and_Central_America/CAN_Canada/NT_Northwest_Territories/CAN_NT_Rabbit.Kettle.719800_CWEC2020.zip</v>
      </c>
    </row>
    <row r="315" spans="1:10" x14ac:dyDescent="0.25">
      <c r="A315" t="s">
        <v>10</v>
      </c>
      <c r="B315" t="s">
        <v>307</v>
      </c>
      <c r="C315" t="s">
        <v>332</v>
      </c>
      <c r="D315">
        <v>714670</v>
      </c>
      <c r="E315" t="s">
        <v>13</v>
      </c>
      <c r="F315">
        <v>71.989999999999995</v>
      </c>
      <c r="G315">
        <v>-125.25</v>
      </c>
      <c r="H315">
        <v>-7</v>
      </c>
      <c r="I315">
        <v>87.5</v>
      </c>
      <c r="J315" t="str">
        <f>HYPERLINK("https://climate.onebuilding.org/WMO_Region_4_North_and_Central_America/CAN_Canada/NT_Northwest_Territories/CAN_NT_Sachs.Harbour.Climate.714670_CWEC2020.zip")</f>
        <v>https://climate.onebuilding.org/WMO_Region_4_North_and_Central_America/CAN_Canada/NT_Northwest_Territories/CAN_NT_Sachs.Harbour.Climate.714670_CWEC2020.zip</v>
      </c>
    </row>
    <row r="316" spans="1:10" x14ac:dyDescent="0.25">
      <c r="A316" t="s">
        <v>10</v>
      </c>
      <c r="B316" t="s">
        <v>307</v>
      </c>
      <c r="C316" t="s">
        <v>333</v>
      </c>
      <c r="D316">
        <v>710520</v>
      </c>
      <c r="E316" t="s">
        <v>13</v>
      </c>
      <c r="F316">
        <v>68.91</v>
      </c>
      <c r="G316">
        <v>-133.94</v>
      </c>
      <c r="H316">
        <v>-7</v>
      </c>
      <c r="I316">
        <v>261.39999999999998</v>
      </c>
      <c r="J316" t="str">
        <f>HYPERLINK("https://climate.onebuilding.org/WMO_Region_4_North_and_Central_America/CAN_Canada/NT_Northwest_Territories/CAN_NT_Storm.Hills.710520_CWEC2020.zip")</f>
        <v>https://climate.onebuilding.org/WMO_Region_4_North_and_Central_America/CAN_Canada/NT_Northwest_Territories/CAN_NT_Storm.Hills.710520_CWEC2020.zip</v>
      </c>
    </row>
    <row r="317" spans="1:10" x14ac:dyDescent="0.25">
      <c r="A317" t="s">
        <v>10</v>
      </c>
      <c r="B317" t="s">
        <v>307</v>
      </c>
      <c r="C317" t="s">
        <v>334</v>
      </c>
      <c r="D317">
        <v>719160</v>
      </c>
      <c r="E317" t="s">
        <v>13</v>
      </c>
      <c r="F317">
        <v>73.23</v>
      </c>
      <c r="G317">
        <v>-119.54</v>
      </c>
      <c r="H317">
        <v>-7</v>
      </c>
      <c r="I317">
        <v>41.5</v>
      </c>
      <c r="J317" t="str">
        <f>HYPERLINK("https://climate.onebuilding.org/WMO_Region_4_North_and_Central_America/CAN_Canada/NT_Northwest_Territories/CAN_NT_Thomsen.River.719160_CWEC2020.zip")</f>
        <v>https://climate.onebuilding.org/WMO_Region_4_North_and_Central_America/CAN_Canada/NT_Northwest_Territories/CAN_NT_Thomsen.River.719160_CWEC2020.zip</v>
      </c>
    </row>
    <row r="318" spans="1:10" x14ac:dyDescent="0.25">
      <c r="A318" t="s">
        <v>10</v>
      </c>
      <c r="B318" t="s">
        <v>307</v>
      </c>
      <c r="C318" t="s">
        <v>335</v>
      </c>
      <c r="D318">
        <v>716830</v>
      </c>
      <c r="E318" t="s">
        <v>13</v>
      </c>
      <c r="F318">
        <v>68.75</v>
      </c>
      <c r="G318">
        <v>-133.5</v>
      </c>
      <c r="H318">
        <v>-7</v>
      </c>
      <c r="I318">
        <v>85</v>
      </c>
      <c r="J318" t="str">
        <f>HYPERLINK("https://climate.onebuilding.org/WMO_Region_4_North_and_Central_America/CAN_Canada/NT_Northwest_Territories/CAN_NT_Trail.Valley.716830_CWEC2020.zip")</f>
        <v>https://climate.onebuilding.org/WMO_Region_4_North_and_Central_America/CAN_Canada/NT_Northwest_Territories/CAN_NT_Trail.Valley.716830_CWEC2020.zip</v>
      </c>
    </row>
    <row r="319" spans="1:10" x14ac:dyDescent="0.25">
      <c r="A319" t="s">
        <v>10</v>
      </c>
      <c r="B319" t="s">
        <v>307</v>
      </c>
      <c r="C319" t="s">
        <v>336</v>
      </c>
      <c r="D319">
        <v>719850</v>
      </c>
      <c r="E319" t="s">
        <v>13</v>
      </c>
      <c r="F319">
        <v>69.430000000000007</v>
      </c>
      <c r="G319">
        <v>-133.02000000000001</v>
      </c>
      <c r="H319">
        <v>-7</v>
      </c>
      <c r="I319">
        <v>4.5999999999999996</v>
      </c>
      <c r="J319" t="str">
        <f>HYPERLINK("https://climate.onebuilding.org/WMO_Region_4_North_and_Central_America/CAN_Canada/NT_Northwest_Territories/CAN_NT_Tuktoyaktuk.719850_CWEC2020.zip")</f>
        <v>https://climate.onebuilding.org/WMO_Region_4_North_and_Central_America/CAN_Canada/NT_Northwest_Territories/CAN_NT_Tuktoyaktuk.719850_CWEC2020.zip</v>
      </c>
    </row>
    <row r="320" spans="1:10" x14ac:dyDescent="0.25">
      <c r="A320" t="s">
        <v>10</v>
      </c>
      <c r="B320" t="s">
        <v>307</v>
      </c>
      <c r="C320" t="s">
        <v>337</v>
      </c>
      <c r="D320">
        <v>719360</v>
      </c>
      <c r="E320" t="s">
        <v>13</v>
      </c>
      <c r="F320">
        <v>62.46</v>
      </c>
      <c r="G320">
        <v>-114.44</v>
      </c>
      <c r="H320">
        <v>-7</v>
      </c>
      <c r="I320">
        <v>205.7</v>
      </c>
      <c r="J320" t="str">
        <f>HYPERLINK("https://climate.onebuilding.org/WMO_Region_4_North_and_Central_America/CAN_Canada/NT_Northwest_Territories/CAN_NT_Yellowknife.AP.719360_CWEC2020.zip")</f>
        <v>https://climate.onebuilding.org/WMO_Region_4_North_and_Central_America/CAN_Canada/NT_Northwest_Territories/CAN_NT_Yellowknife.AP.719360_CWEC2020.zip</v>
      </c>
    </row>
    <row r="321" spans="1:10" x14ac:dyDescent="0.25">
      <c r="A321" t="s">
        <v>10</v>
      </c>
      <c r="B321" t="s">
        <v>307</v>
      </c>
      <c r="C321" t="s">
        <v>338</v>
      </c>
      <c r="D321">
        <v>710200</v>
      </c>
      <c r="E321" t="s">
        <v>13</v>
      </c>
      <c r="F321">
        <v>61.24</v>
      </c>
      <c r="G321">
        <v>-123.74</v>
      </c>
      <c r="H321">
        <v>-7</v>
      </c>
      <c r="I321">
        <v>204</v>
      </c>
      <c r="J321" t="str">
        <f>HYPERLINK("https://climate.onebuilding.org/WMO_Region_4_North_and_Central_America/CAN_Canada/NT_Northwest_Territories/CAN_NT_Yohin.710200_CWEC2020.zip")</f>
        <v>https://climate.onebuilding.org/WMO_Region_4_North_and_Central_America/CAN_Canada/NT_Northwest_Territories/CAN_NT_Yohin.710200_CWEC2020.zip</v>
      </c>
    </row>
    <row r="322" spans="1:10" x14ac:dyDescent="0.25">
      <c r="A322" t="s">
        <v>10</v>
      </c>
      <c r="B322" t="s">
        <v>339</v>
      </c>
      <c r="C322" t="s">
        <v>340</v>
      </c>
      <c r="D322">
        <v>713550</v>
      </c>
      <c r="E322" t="s">
        <v>13</v>
      </c>
      <c r="F322">
        <v>82.5</v>
      </c>
      <c r="G322">
        <v>-62.33</v>
      </c>
      <c r="H322">
        <v>-5</v>
      </c>
      <c r="I322">
        <v>65.400000000000006</v>
      </c>
      <c r="J322" t="str">
        <f>HYPERLINK("https://climate.onebuilding.org/WMO_Region_4_North_and_Central_America/CAN_Canada/NU_Nunavut/CAN_NU_Alert.Climate.713550_CWEC2020.zip")</f>
        <v>https://climate.onebuilding.org/WMO_Region_4_North_and_Central_America/CAN_Canada/NU_Nunavut/CAN_NU_Alert.Climate.713550_CWEC2020.zip</v>
      </c>
    </row>
    <row r="323" spans="1:10" x14ac:dyDescent="0.25">
      <c r="A323" t="s">
        <v>10</v>
      </c>
      <c r="B323" t="s">
        <v>339</v>
      </c>
      <c r="C323" t="s">
        <v>341</v>
      </c>
      <c r="D323">
        <v>715920</v>
      </c>
      <c r="E323" t="s">
        <v>13</v>
      </c>
      <c r="F323">
        <v>72.989999999999995</v>
      </c>
      <c r="G323">
        <v>-85.01</v>
      </c>
      <c r="H323">
        <v>-5</v>
      </c>
      <c r="I323">
        <v>10</v>
      </c>
      <c r="J323" t="str">
        <f>HYPERLINK("https://climate.onebuilding.org/WMO_Region_4_North_and_Central_America/CAN_Canada/NU_Nunavut/CAN_NU_Arctic.Bay.CS.715920_CWEC2020.zip")</f>
        <v>https://climate.onebuilding.org/WMO_Region_4_North_and_Central_America/CAN_Canada/NU_Nunavut/CAN_NU_Arctic.Bay.CS.715920_CWEC2020.zip</v>
      </c>
    </row>
    <row r="324" spans="1:10" x14ac:dyDescent="0.25">
      <c r="A324" t="s">
        <v>10</v>
      </c>
      <c r="B324" t="s">
        <v>339</v>
      </c>
      <c r="C324" t="s">
        <v>342</v>
      </c>
      <c r="D324">
        <v>713220</v>
      </c>
      <c r="E324" t="s">
        <v>13</v>
      </c>
      <c r="F324">
        <v>61.1</v>
      </c>
      <c r="G324">
        <v>-94.07</v>
      </c>
      <c r="H324">
        <v>-6</v>
      </c>
      <c r="I324">
        <v>9.8000000000000007</v>
      </c>
      <c r="J324" t="str">
        <f>HYPERLINK("https://climate.onebuilding.org/WMO_Region_4_North_and_Central_America/CAN_Canada/NU_Nunavut/CAN_NU_Arviat.Climate.713220_CWEC2020.zip")</f>
        <v>https://climate.onebuilding.org/WMO_Region_4_North_and_Central_America/CAN_Canada/NU_Nunavut/CAN_NU_Arviat.Climate.713220_CWEC2020.zip</v>
      </c>
    </row>
    <row r="325" spans="1:10" x14ac:dyDescent="0.25">
      <c r="A325" t="s">
        <v>10</v>
      </c>
      <c r="B325" t="s">
        <v>339</v>
      </c>
      <c r="C325" t="s">
        <v>343</v>
      </c>
      <c r="D325">
        <v>719260</v>
      </c>
      <c r="E325" t="s">
        <v>13</v>
      </c>
      <c r="F325">
        <v>64.3</v>
      </c>
      <c r="G325">
        <v>-96.08</v>
      </c>
      <c r="H325">
        <v>-6</v>
      </c>
      <c r="I325">
        <v>18.600000000000001</v>
      </c>
      <c r="J325" t="str">
        <f>HYPERLINK("https://climate.onebuilding.org/WMO_Region_4_North_and_Central_America/CAN_Canada/NU_Nunavut/CAN_NU_Baker.Lake.AP.719260_CWEC2020.zip")</f>
        <v>https://climate.onebuilding.org/WMO_Region_4_North_and_Central_America/CAN_Canada/NU_Nunavut/CAN_NU_Baker.Lake.AP.719260_CWEC2020.zip</v>
      </c>
    </row>
    <row r="326" spans="1:10" x14ac:dyDescent="0.25">
      <c r="A326" t="s">
        <v>10</v>
      </c>
      <c r="B326" t="s">
        <v>339</v>
      </c>
      <c r="C326" t="s">
        <v>344</v>
      </c>
      <c r="D326">
        <v>710970</v>
      </c>
      <c r="E326" t="s">
        <v>13</v>
      </c>
      <c r="F326">
        <v>63.34</v>
      </c>
      <c r="G326">
        <v>-64.150000000000006</v>
      </c>
      <c r="H326">
        <v>-5</v>
      </c>
      <c r="I326">
        <v>376</v>
      </c>
      <c r="J326" t="str">
        <f>HYPERLINK("https://climate.onebuilding.org/WMO_Region_4_North_and_Central_America/CAN_Canada/NU_Nunavut/CAN_NU_Brevoort.Island.710970_CWEC2020.zip")</f>
        <v>https://climate.onebuilding.org/WMO_Region_4_North_and_Central_America/CAN_Canada/NU_Nunavut/CAN_NU_Brevoort.Island.710970_CWEC2020.zip</v>
      </c>
    </row>
    <row r="327" spans="1:10" x14ac:dyDescent="0.25">
      <c r="A327" t="s">
        <v>10</v>
      </c>
      <c r="B327" t="s">
        <v>339</v>
      </c>
      <c r="C327" t="s">
        <v>345</v>
      </c>
      <c r="D327">
        <v>710960</v>
      </c>
      <c r="E327" t="s">
        <v>13</v>
      </c>
      <c r="F327">
        <v>67.540000000000006</v>
      </c>
      <c r="G327">
        <v>-63.79</v>
      </c>
      <c r="H327">
        <v>-5</v>
      </c>
      <c r="I327">
        <v>584.4</v>
      </c>
      <c r="J327" t="str">
        <f>HYPERLINK("https://climate.onebuilding.org/WMO_Region_4_North_and_Central_America/CAN_Canada/NU_Nunavut/CAN_NU_Broughton.Island.710960_CWEC2020.zip")</f>
        <v>https://climate.onebuilding.org/WMO_Region_4_North_and_Central_America/CAN_Canada/NU_Nunavut/CAN_NU_Broughton.Island.710960_CWEC2020.zip</v>
      </c>
    </row>
    <row r="328" spans="1:10" x14ac:dyDescent="0.25">
      <c r="A328" t="s">
        <v>10</v>
      </c>
      <c r="B328" t="s">
        <v>339</v>
      </c>
      <c r="C328" t="s">
        <v>346</v>
      </c>
      <c r="D328">
        <v>719250</v>
      </c>
      <c r="E328" t="s">
        <v>13</v>
      </c>
      <c r="F328">
        <v>69.11</v>
      </c>
      <c r="G328">
        <v>-105.14</v>
      </c>
      <c r="H328">
        <v>-7</v>
      </c>
      <c r="I328">
        <v>31.1</v>
      </c>
      <c r="J328" t="str">
        <f>HYPERLINK("https://climate.onebuilding.org/WMO_Region_4_North_and_Central_America/CAN_Canada/NU_Nunavut/CAN_NU_Cambridge.Bay.AP.719250_CWEC2020.zip")</f>
        <v>https://climate.onebuilding.org/WMO_Region_4_North_and_Central_America/CAN_Canada/NU_Nunavut/CAN_NU_Cambridge.Bay.AP.719250_CWEC2020.zip</v>
      </c>
    </row>
    <row r="329" spans="1:10" x14ac:dyDescent="0.25">
      <c r="A329" t="s">
        <v>10</v>
      </c>
      <c r="B329" t="s">
        <v>339</v>
      </c>
      <c r="C329" t="s">
        <v>347</v>
      </c>
      <c r="D329">
        <v>715750</v>
      </c>
      <c r="E329" t="s">
        <v>13</v>
      </c>
      <c r="F329">
        <v>64.23</v>
      </c>
      <c r="G329">
        <v>-76.53</v>
      </c>
      <c r="H329">
        <v>-5</v>
      </c>
      <c r="I329">
        <v>50</v>
      </c>
      <c r="J329" t="str">
        <f>HYPERLINK("https://climate.onebuilding.org/WMO_Region_4_North_and_Central_America/CAN_Canada/NU_Nunavut/CAN_NU_Cape.Dorset.Climate.715750_CWEC2020.zip")</f>
        <v>https://climate.onebuilding.org/WMO_Region_4_North_and_Central_America/CAN_Canada/NU_Nunavut/CAN_NU_Cape.Dorset.Climate.715750_CWEC2020.zip</v>
      </c>
    </row>
    <row r="330" spans="1:10" x14ac:dyDescent="0.25">
      <c r="A330" t="s">
        <v>10</v>
      </c>
      <c r="B330" t="s">
        <v>339</v>
      </c>
      <c r="C330" t="s">
        <v>348</v>
      </c>
      <c r="D330">
        <v>710940</v>
      </c>
      <c r="E330" t="s">
        <v>13</v>
      </c>
      <c r="F330">
        <v>66.650000000000006</v>
      </c>
      <c r="G330">
        <v>-61.38</v>
      </c>
      <c r="H330">
        <v>-5</v>
      </c>
      <c r="I330">
        <v>725.1</v>
      </c>
      <c r="J330" t="str">
        <f>HYPERLINK("https://climate.onebuilding.org/WMO_Region_4_North_and_Central_America/CAN_Canada/NU_Nunavut/CAN_NU_Cape.Dyer.710940_CWEC2020.zip")</f>
        <v>https://climate.onebuilding.org/WMO_Region_4_North_and_Central_America/CAN_Canada/NU_Nunavut/CAN_NU_Cape.Dyer.710940_CWEC2020.zip</v>
      </c>
    </row>
    <row r="331" spans="1:10" x14ac:dyDescent="0.25">
      <c r="A331" t="s">
        <v>10</v>
      </c>
      <c r="B331" t="s">
        <v>339</v>
      </c>
      <c r="C331" t="s">
        <v>349</v>
      </c>
      <c r="D331">
        <v>710930</v>
      </c>
      <c r="E331" t="s">
        <v>13</v>
      </c>
      <c r="F331">
        <v>68.47</v>
      </c>
      <c r="G331">
        <v>-66.819999999999993</v>
      </c>
      <c r="H331">
        <v>-5</v>
      </c>
      <c r="I331">
        <v>390.1</v>
      </c>
      <c r="J331" t="str">
        <f>HYPERLINK("https://climate.onebuilding.org/WMO_Region_4_North_and_Central_America/CAN_Canada/NU_Nunavut/CAN_NU_Cape.Hooper.710930_CWEC2020.zip")</f>
        <v>https://climate.onebuilding.org/WMO_Region_4_North_and_Central_America/CAN_Canada/NU_Nunavut/CAN_NU_Cape.Hooper.710930_CWEC2020.zip</v>
      </c>
    </row>
    <row r="332" spans="1:10" x14ac:dyDescent="0.25">
      <c r="A332" t="s">
        <v>10</v>
      </c>
      <c r="B332" t="s">
        <v>339</v>
      </c>
      <c r="C332" t="s">
        <v>350</v>
      </c>
      <c r="D332">
        <v>719750</v>
      </c>
      <c r="E332" t="s">
        <v>13</v>
      </c>
      <c r="F332">
        <v>64.959999999999994</v>
      </c>
      <c r="G332">
        <v>-63.58</v>
      </c>
      <c r="H332">
        <v>-5</v>
      </c>
      <c r="I332">
        <v>582.6</v>
      </c>
      <c r="J332" t="str">
        <f>HYPERLINK("https://climate.onebuilding.org/WMO_Region_4_North_and_Central_America/CAN_Canada/NU_Nunavut/CAN_NU_Cape.Mercy.719750_CWEC2020.zip")</f>
        <v>https://climate.onebuilding.org/WMO_Region_4_North_and_Central_America/CAN_Canada/NU_Nunavut/CAN_NU_Cape.Mercy.719750_CWEC2020.zip</v>
      </c>
    </row>
    <row r="333" spans="1:10" x14ac:dyDescent="0.25">
      <c r="A333" t="s">
        <v>10</v>
      </c>
      <c r="B333" t="s">
        <v>339</v>
      </c>
      <c r="C333" t="s">
        <v>351</v>
      </c>
      <c r="D333">
        <v>710640</v>
      </c>
      <c r="E333" t="s">
        <v>13</v>
      </c>
      <c r="F333">
        <v>69.03</v>
      </c>
      <c r="G333">
        <v>-107.82</v>
      </c>
      <c r="H333">
        <v>-7</v>
      </c>
      <c r="I333">
        <v>165.3</v>
      </c>
      <c r="J333" t="str">
        <f>HYPERLINK("https://climate.onebuilding.org/WMO_Region_4_North_and_Central_America/CAN_Canada/NU_Nunavut/CAN_NU_Cape.Peel.West.710640_CWEC2020.zip")</f>
        <v>https://climate.onebuilding.org/WMO_Region_4_North_and_Central_America/CAN_Canada/NU_Nunavut/CAN_NU_Cape.Peel.West.710640_CWEC2020.zip</v>
      </c>
    </row>
    <row r="334" spans="1:10" x14ac:dyDescent="0.25">
      <c r="A334" t="s">
        <v>10</v>
      </c>
      <c r="B334" t="s">
        <v>339</v>
      </c>
      <c r="C334" t="s">
        <v>352</v>
      </c>
      <c r="D334">
        <v>713580</v>
      </c>
      <c r="E334" t="s">
        <v>13</v>
      </c>
      <c r="F334">
        <v>70.48</v>
      </c>
      <c r="G334">
        <v>-68.52</v>
      </c>
      <c r="H334">
        <v>-5</v>
      </c>
      <c r="I334">
        <v>26.5</v>
      </c>
      <c r="J334" t="str">
        <f>HYPERLINK("https://climate.onebuilding.org/WMO_Region_4_North_and_Central_America/CAN_Canada/NU_Nunavut/CAN_NU_Clyde.River.Climate.713580_CWEC2020.zip")</f>
        <v>https://climate.onebuilding.org/WMO_Region_4_North_and_Central_America/CAN_Canada/NU_Nunavut/CAN_NU_Clyde.River.Climate.713580_CWEC2020.zip</v>
      </c>
    </row>
    <row r="335" spans="1:10" x14ac:dyDescent="0.25">
      <c r="A335" t="s">
        <v>10</v>
      </c>
      <c r="B335" t="s">
        <v>339</v>
      </c>
      <c r="C335" t="s">
        <v>353</v>
      </c>
      <c r="D335">
        <v>719150</v>
      </c>
      <c r="E335" t="s">
        <v>13</v>
      </c>
      <c r="F335">
        <v>64.19</v>
      </c>
      <c r="G335">
        <v>-83.36</v>
      </c>
      <c r="H335">
        <v>-5</v>
      </c>
      <c r="I335">
        <v>62.2</v>
      </c>
      <c r="J335" t="str">
        <f>HYPERLINK("https://climate.onebuilding.org/WMO_Region_4_North_and_Central_America/CAN_Canada/NU_Nunavut/CAN_NU_Coral.Harbour.AP.719150_CWEC2020.zip")</f>
        <v>https://climate.onebuilding.org/WMO_Region_4_North_and_Central_America/CAN_Canada/NU_Nunavut/CAN_NU_Coral.Harbour.AP.719150_CWEC2020.zip</v>
      </c>
    </row>
    <row r="336" spans="1:10" x14ac:dyDescent="0.25">
      <c r="A336" t="s">
        <v>10</v>
      </c>
      <c r="B336" t="s">
        <v>339</v>
      </c>
      <c r="C336" t="s">
        <v>354</v>
      </c>
      <c r="D336">
        <v>710920</v>
      </c>
      <c r="E336" t="s">
        <v>13</v>
      </c>
      <c r="F336">
        <v>68.650000000000006</v>
      </c>
      <c r="G336">
        <v>-71.17</v>
      </c>
      <c r="H336">
        <v>-5</v>
      </c>
      <c r="I336">
        <v>526.70000000000005</v>
      </c>
      <c r="J336" t="str">
        <f>HYPERLINK("https://climate.onebuilding.org/WMO_Region_4_North_and_Central_America/CAN_Canada/NU_Nunavut/CAN_NU_Dewar.Lakes.710920_CWEC2020.zip")</f>
        <v>https://climate.onebuilding.org/WMO_Region_4_North_and_Central_America/CAN_Canada/NU_Nunavut/CAN_NU_Dewar.Lakes.710920_CWEC2020.zip</v>
      </c>
    </row>
    <row r="337" spans="1:10" x14ac:dyDescent="0.25">
      <c r="A337" t="s">
        <v>10</v>
      </c>
      <c r="B337" t="s">
        <v>339</v>
      </c>
      <c r="C337" t="s">
        <v>355</v>
      </c>
      <c r="D337">
        <v>719230</v>
      </c>
      <c r="E337" t="s">
        <v>13</v>
      </c>
      <c r="F337">
        <v>61.13</v>
      </c>
      <c r="G337">
        <v>-100.88</v>
      </c>
      <c r="H337">
        <v>-6</v>
      </c>
      <c r="I337">
        <v>353.1</v>
      </c>
      <c r="J337" t="str">
        <f>HYPERLINK("https://climate.onebuilding.org/WMO_Region_4_North_and_Central_America/CAN_Canada/NU_Nunavut/CAN_NU_Ennadai.Lake.AUT.719230_CWEC2020.zip")</f>
        <v>https://climate.onebuilding.org/WMO_Region_4_North_and_Central_America/CAN_Canada/NU_Nunavut/CAN_NU_Ennadai.Lake.AUT.719230_CWEC2020.zip</v>
      </c>
    </row>
    <row r="338" spans="1:10" x14ac:dyDescent="0.25">
      <c r="A338" t="s">
        <v>10</v>
      </c>
      <c r="B338" t="s">
        <v>339</v>
      </c>
      <c r="C338" t="s">
        <v>356</v>
      </c>
      <c r="D338">
        <v>719170</v>
      </c>
      <c r="E338" t="s">
        <v>13</v>
      </c>
      <c r="F338">
        <v>79.989999999999995</v>
      </c>
      <c r="G338">
        <v>-85.81</v>
      </c>
      <c r="H338">
        <v>-6</v>
      </c>
      <c r="I338">
        <v>82.9</v>
      </c>
      <c r="J338" t="str">
        <f>HYPERLINK("https://climate.onebuilding.org/WMO_Region_4_North_and_Central_America/CAN_Canada/NU_Nunavut/CAN_NU_Eureka.AP.719170_CWEC2020.zip")</f>
        <v>https://climate.onebuilding.org/WMO_Region_4_North_and_Central_America/CAN_Canada/NU_Nunavut/CAN_NU_Eureka.AP.719170_CWEC2020.zip</v>
      </c>
    </row>
    <row r="339" spans="1:10" x14ac:dyDescent="0.25">
      <c r="A339" t="s">
        <v>10</v>
      </c>
      <c r="B339" t="s">
        <v>339</v>
      </c>
      <c r="C339" t="s">
        <v>357</v>
      </c>
      <c r="D339">
        <v>713630</v>
      </c>
      <c r="E339" t="s">
        <v>13</v>
      </c>
      <c r="F339">
        <v>68.64</v>
      </c>
      <c r="G339">
        <v>-95.85</v>
      </c>
      <c r="H339">
        <v>-7</v>
      </c>
      <c r="I339">
        <v>42.3</v>
      </c>
      <c r="J339" t="str">
        <f>HYPERLINK("https://climate.onebuilding.org/WMO_Region_4_North_and_Central_America/CAN_Canada/NU_Nunavut/CAN_NU_Gjoa.Haven.Climate.713630_CWEC2020.zip")</f>
        <v>https://climate.onebuilding.org/WMO_Region_4_North_and_Central_America/CAN_Canada/NU_Nunavut/CAN_NU_Gjoa.Haven.Climate.713630_CWEC2020.zip</v>
      </c>
    </row>
    <row r="340" spans="1:10" x14ac:dyDescent="0.25">
      <c r="A340" t="s">
        <v>10</v>
      </c>
      <c r="B340" t="s">
        <v>339</v>
      </c>
      <c r="C340" t="s">
        <v>358</v>
      </c>
      <c r="D340">
        <v>719710</v>
      </c>
      <c r="E340" t="s">
        <v>13</v>
      </c>
      <c r="F340">
        <v>76.42</v>
      </c>
      <c r="G340">
        <v>-82.9</v>
      </c>
      <c r="H340">
        <v>-5</v>
      </c>
      <c r="I340">
        <v>44.5</v>
      </c>
      <c r="J340" t="str">
        <f>HYPERLINK("https://climate.onebuilding.org/WMO_Region_4_North_and_Central_America/CAN_Canada/NU_Nunavut/CAN_NU_Grise.Fiord.Climate.719710_CWEC2020.zip")</f>
        <v>https://climate.onebuilding.org/WMO_Region_4_North_and_Central_America/CAN_Canada/NU_Nunavut/CAN_NU_Grise.Fiord.Climate.719710_CWEC2020.zip</v>
      </c>
    </row>
    <row r="341" spans="1:10" x14ac:dyDescent="0.25">
      <c r="A341" t="s">
        <v>10</v>
      </c>
      <c r="B341" t="s">
        <v>339</v>
      </c>
      <c r="C341" t="s">
        <v>359</v>
      </c>
      <c r="D341">
        <v>712930</v>
      </c>
      <c r="E341" t="s">
        <v>13</v>
      </c>
      <c r="F341">
        <v>68.78</v>
      </c>
      <c r="G341">
        <v>-81.239999999999995</v>
      </c>
      <c r="H341">
        <v>-5</v>
      </c>
      <c r="I341">
        <v>9.1</v>
      </c>
      <c r="J341" t="str">
        <f>HYPERLINK("https://climate.onebuilding.org/WMO_Region_4_North_and_Central_America/CAN_Canada/NU_Nunavut/CAN_NU_Hall.Beach.AP.712930_CWEC2020.zip")</f>
        <v>https://climate.onebuilding.org/WMO_Region_4_North_and_Central_America/CAN_Canada/NU_Nunavut/CAN_NU_Hall.Beach.AP.712930_CWEC2020.zip</v>
      </c>
    </row>
    <row r="342" spans="1:10" x14ac:dyDescent="0.25">
      <c r="A342" t="s">
        <v>10</v>
      </c>
      <c r="B342" t="s">
        <v>339</v>
      </c>
      <c r="C342" t="s">
        <v>360</v>
      </c>
      <c r="D342">
        <v>710840</v>
      </c>
      <c r="E342" t="s">
        <v>13</v>
      </c>
      <c r="F342">
        <v>68.319999999999993</v>
      </c>
      <c r="G342">
        <v>-100.09</v>
      </c>
      <c r="H342">
        <v>-7</v>
      </c>
      <c r="I342">
        <v>36.1</v>
      </c>
      <c r="J342" t="str">
        <f>HYPERLINK("https://climate.onebuilding.org/WMO_Region_4_North_and_Central_America/CAN_Canada/NU_Nunavut/CAN_NU_Hat.Island.710840_CWEC2020.zip")</f>
        <v>https://climate.onebuilding.org/WMO_Region_4_North_and_Central_America/CAN_Canada/NU_Nunavut/CAN_NU_Hat.Island.710840_CWEC2020.zip</v>
      </c>
    </row>
    <row r="343" spans="1:10" x14ac:dyDescent="0.25">
      <c r="A343" t="s">
        <v>10</v>
      </c>
      <c r="B343" t="s">
        <v>339</v>
      </c>
      <c r="C343" t="s">
        <v>361</v>
      </c>
      <c r="D343">
        <v>719090</v>
      </c>
      <c r="E343" t="s">
        <v>13</v>
      </c>
      <c r="F343">
        <v>63.76</v>
      </c>
      <c r="G343">
        <v>-68.56</v>
      </c>
      <c r="H343">
        <v>-5</v>
      </c>
      <c r="I343">
        <v>33.5</v>
      </c>
      <c r="J343" t="str">
        <f>HYPERLINK("https://climate.onebuilding.org/WMO_Region_4_North_and_Central_America/CAN_Canada/NU_Nunavut/CAN_NU_Iqaluit.AP.719090_CWEC2020.zip")</f>
        <v>https://climate.onebuilding.org/WMO_Region_4_North_and_Central_America/CAN_Canada/NU_Nunavut/CAN_NU_Iqaluit.AP.719090_CWEC2020.zip</v>
      </c>
    </row>
    <row r="344" spans="1:10" x14ac:dyDescent="0.25">
      <c r="A344" t="s">
        <v>10</v>
      </c>
      <c r="B344" t="s">
        <v>339</v>
      </c>
      <c r="C344" t="s">
        <v>362</v>
      </c>
      <c r="D344">
        <v>710740</v>
      </c>
      <c r="E344" t="s">
        <v>13</v>
      </c>
      <c r="F344">
        <v>78.790000000000006</v>
      </c>
      <c r="G344">
        <v>-103.55</v>
      </c>
      <c r="H344">
        <v>-6</v>
      </c>
      <c r="I344">
        <v>58</v>
      </c>
      <c r="J344" t="str">
        <f>HYPERLINK("https://climate.onebuilding.org/WMO_Region_4_North_and_Central_America/CAN_Canada/NU_Nunavut/CAN_NU_Isachsen.AUT.710740_CWEC2020.zip")</f>
        <v>https://climate.onebuilding.org/WMO_Region_4_North_and_Central_America/CAN_Canada/NU_Nunavut/CAN_NU_Isachsen.AUT.710740_CWEC2020.zip</v>
      </c>
    </row>
    <row r="345" spans="1:10" x14ac:dyDescent="0.25">
      <c r="A345" t="s">
        <v>10</v>
      </c>
      <c r="B345" t="s">
        <v>339</v>
      </c>
      <c r="C345" t="s">
        <v>363</v>
      </c>
      <c r="D345">
        <v>714070</v>
      </c>
      <c r="E345" t="s">
        <v>13</v>
      </c>
      <c r="F345">
        <v>68.540000000000006</v>
      </c>
      <c r="G345">
        <v>-89.8</v>
      </c>
      <c r="H345">
        <v>-7</v>
      </c>
      <c r="I345">
        <v>15.8</v>
      </c>
      <c r="J345" t="str">
        <f>HYPERLINK("https://climate.onebuilding.org/WMO_Region_4_North_and_Central_America/CAN_Canada/NU_Nunavut/CAN_NU_Kugaaruk.Climate.714070_CWEC2020.zip")</f>
        <v>https://climate.onebuilding.org/WMO_Region_4_North_and_Central_America/CAN_Canada/NU_Nunavut/CAN_NU_Kugaaruk.Climate.714070_CWEC2020.zip</v>
      </c>
    </row>
    <row r="346" spans="1:10" x14ac:dyDescent="0.25">
      <c r="A346" t="s">
        <v>10</v>
      </c>
      <c r="B346" t="s">
        <v>339</v>
      </c>
      <c r="C346" t="s">
        <v>364</v>
      </c>
      <c r="D346">
        <v>719380</v>
      </c>
      <c r="E346" t="s">
        <v>13</v>
      </c>
      <c r="F346">
        <v>67.819999999999993</v>
      </c>
      <c r="G346">
        <v>-115.14</v>
      </c>
      <c r="H346">
        <v>-7</v>
      </c>
      <c r="I346">
        <v>22.6</v>
      </c>
      <c r="J346" t="str">
        <f>HYPERLINK("https://climate.onebuilding.org/WMO_Region_4_North_and_Central_America/CAN_Canada/NU_Nunavut/CAN_NU_Kugluktuk.AP.719380_CWEC2020.zip")</f>
        <v>https://climate.onebuilding.org/WMO_Region_4_North_and_Central_America/CAN_Canada/NU_Nunavut/CAN_NU_Kugluktuk.AP.719380_CWEC2020.zip</v>
      </c>
    </row>
    <row r="347" spans="1:10" x14ac:dyDescent="0.25">
      <c r="A347" t="s">
        <v>10</v>
      </c>
      <c r="B347" t="s">
        <v>339</v>
      </c>
      <c r="C347" t="s">
        <v>365</v>
      </c>
      <c r="D347">
        <v>710910</v>
      </c>
      <c r="E347" t="s">
        <v>13</v>
      </c>
      <c r="F347">
        <v>68.900000000000006</v>
      </c>
      <c r="G347">
        <v>-75.14</v>
      </c>
      <c r="H347">
        <v>-5</v>
      </c>
      <c r="I347">
        <v>160.80000000000001</v>
      </c>
      <c r="J347" t="str">
        <f>HYPERLINK("https://climate.onebuilding.org/WMO_Region_4_North_and_Central_America/CAN_Canada/NU_Nunavut/CAN_NU_Longstaff.Bluff.710910_CWEC2020.zip")</f>
        <v>https://climate.onebuilding.org/WMO_Region_4_North_and_Central_America/CAN_Canada/NU_Nunavut/CAN_NU_Longstaff.Bluff.710910_CWEC2020.zip</v>
      </c>
    </row>
    <row r="348" spans="1:10" x14ac:dyDescent="0.25">
      <c r="A348" t="s">
        <v>10</v>
      </c>
      <c r="B348" t="s">
        <v>339</v>
      </c>
      <c r="C348" t="s">
        <v>366</v>
      </c>
      <c r="D348">
        <v>714700</v>
      </c>
      <c r="E348" t="s">
        <v>13</v>
      </c>
      <c r="F348">
        <v>65.760000000000005</v>
      </c>
      <c r="G348">
        <v>-111.25</v>
      </c>
      <c r="H348">
        <v>-7</v>
      </c>
      <c r="I348">
        <v>488</v>
      </c>
      <c r="J348" t="str">
        <f>HYPERLINK("https://climate.onebuilding.org/WMO_Region_4_North_and_Central_America/CAN_Canada/NU_Nunavut/CAN_NU_Lupin.CS.714700_CWEC2020.zip")</f>
        <v>https://climate.onebuilding.org/WMO_Region_4_North_and_Central_America/CAN_Canada/NU_Nunavut/CAN_NU_Lupin.CS.714700_CWEC2020.zip</v>
      </c>
    </row>
    <row r="349" spans="1:10" x14ac:dyDescent="0.25">
      <c r="A349" t="s">
        <v>10</v>
      </c>
      <c r="B349" t="s">
        <v>339</v>
      </c>
      <c r="C349" t="s">
        <v>367</v>
      </c>
      <c r="D349">
        <v>718260</v>
      </c>
      <c r="E349" t="s">
        <v>13</v>
      </c>
      <c r="F349">
        <v>66.150000000000006</v>
      </c>
      <c r="G349">
        <v>-65.709999999999994</v>
      </c>
      <c r="H349">
        <v>-5</v>
      </c>
      <c r="I349">
        <v>24</v>
      </c>
      <c r="J349" t="str">
        <f>HYPERLINK("https://climate.onebuilding.org/WMO_Region_4_North_and_Central_America/CAN_Canada/NU_Nunavut/CAN_NU_Pangnirtung.AP.718260_CWEC2020.zip")</f>
        <v>https://climate.onebuilding.org/WMO_Region_4_North_and_Central_America/CAN_Canada/NU_Nunavut/CAN_NU_Pangnirtung.AP.718260_CWEC2020.zip</v>
      </c>
    </row>
    <row r="350" spans="1:10" x14ac:dyDescent="0.25">
      <c r="A350" t="s">
        <v>10</v>
      </c>
      <c r="B350" t="s">
        <v>339</v>
      </c>
      <c r="C350" t="s">
        <v>368</v>
      </c>
      <c r="D350">
        <v>710950</v>
      </c>
      <c r="E350" t="s">
        <v>13</v>
      </c>
      <c r="F350">
        <v>72.69</v>
      </c>
      <c r="G350">
        <v>-77.97</v>
      </c>
      <c r="H350">
        <v>-5</v>
      </c>
      <c r="I350">
        <v>61.6</v>
      </c>
      <c r="J350" t="str">
        <f>HYPERLINK("https://climate.onebuilding.org/WMO_Region_4_North_and_Central_America/CAN_Canada/NU_Nunavut/CAN_NU_Pond.Inlet.AP.710950_CWEC2020.zip")</f>
        <v>https://climate.onebuilding.org/WMO_Region_4_North_and_Central_America/CAN_Canada/NU_Nunavut/CAN_NU_Pond.Inlet.AP.710950_CWEC2020.zip</v>
      </c>
    </row>
    <row r="351" spans="1:10" x14ac:dyDescent="0.25">
      <c r="A351" t="s">
        <v>10</v>
      </c>
      <c r="B351" t="s">
        <v>339</v>
      </c>
      <c r="C351" t="s">
        <v>369</v>
      </c>
      <c r="D351">
        <v>713570</v>
      </c>
      <c r="E351" t="s">
        <v>13</v>
      </c>
      <c r="F351">
        <v>67.55</v>
      </c>
      <c r="G351">
        <v>-64.03</v>
      </c>
      <c r="H351">
        <v>-5</v>
      </c>
      <c r="I351">
        <v>6.4</v>
      </c>
      <c r="J351" t="str">
        <f>HYPERLINK("https://climate.onebuilding.org/WMO_Region_4_North_and_Central_America/CAN_Canada/NU_Nunavut/CAN_NU_Qikiqtarjuaq.Climate.713570_CWEC2020.zip")</f>
        <v>https://climate.onebuilding.org/WMO_Region_4_North_and_Central_America/CAN_Canada/NU_Nunavut/CAN_NU_Qikiqtarjuaq.Climate.713570_CWEC2020.zip</v>
      </c>
    </row>
    <row r="352" spans="1:10" x14ac:dyDescent="0.25">
      <c r="A352" t="s">
        <v>10</v>
      </c>
      <c r="B352" t="s">
        <v>339</v>
      </c>
      <c r="C352" t="s">
        <v>370</v>
      </c>
      <c r="D352">
        <v>710830</v>
      </c>
      <c r="E352" t="s">
        <v>13</v>
      </c>
      <c r="F352">
        <v>62.81</v>
      </c>
      <c r="G352">
        <v>-92.11</v>
      </c>
      <c r="H352">
        <v>-6</v>
      </c>
      <c r="I352">
        <v>32.299999999999997</v>
      </c>
      <c r="J352" t="str">
        <f>HYPERLINK("https://climate.onebuilding.org/WMO_Region_4_North_and_Central_America/CAN_Canada/NU_Nunavut/CAN_NU_Rankin.Inlet.AP.710830_CWEC2020.zip")</f>
        <v>https://climate.onebuilding.org/WMO_Region_4_North_and_Central_America/CAN_Canada/NU_Nunavut/CAN_NU_Rankin.Inlet.AP.710830_CWEC2020.zip</v>
      </c>
    </row>
    <row r="353" spans="1:10" x14ac:dyDescent="0.25">
      <c r="A353" t="s">
        <v>10</v>
      </c>
      <c r="B353" t="s">
        <v>339</v>
      </c>
      <c r="C353" t="s">
        <v>371</v>
      </c>
      <c r="D353">
        <v>719830</v>
      </c>
      <c r="E353" t="s">
        <v>13</v>
      </c>
      <c r="F353">
        <v>75.38</v>
      </c>
      <c r="G353">
        <v>-105.71</v>
      </c>
      <c r="H353">
        <v>-7</v>
      </c>
      <c r="I353">
        <v>15</v>
      </c>
      <c r="J353" t="str">
        <f>HYPERLINK("https://climate.onebuilding.org/WMO_Region_4_North_and_Central_America/CAN_Canada/NU_Nunavut/CAN_NU_Rea.Point.719830_CWEC2020.zip")</f>
        <v>https://climate.onebuilding.org/WMO_Region_4_North_and_Central_America/CAN_Canada/NU_Nunavut/CAN_NU_Rea.Point.719830_CWEC2020.zip</v>
      </c>
    </row>
    <row r="354" spans="1:10" x14ac:dyDescent="0.25">
      <c r="A354" t="s">
        <v>10</v>
      </c>
      <c r="B354" t="s">
        <v>339</v>
      </c>
      <c r="C354" t="s">
        <v>372</v>
      </c>
      <c r="D354">
        <v>719240</v>
      </c>
      <c r="E354" t="s">
        <v>13</v>
      </c>
      <c r="F354">
        <v>74.72</v>
      </c>
      <c r="G354">
        <v>-94.97</v>
      </c>
      <c r="H354">
        <v>-6</v>
      </c>
      <c r="I354">
        <v>67.7</v>
      </c>
      <c r="J354" t="str">
        <f>HYPERLINK("https://climate.onebuilding.org/WMO_Region_4_North_and_Central_America/CAN_Canada/NU_Nunavut/CAN_NU_Resolute.Bay.AP.719240_CWEC2020.zip")</f>
        <v>https://climate.onebuilding.org/WMO_Region_4_North_and_Central_America/CAN_Canada/NU_Nunavut/CAN_NU_Resolute.Bay.AP.719240_CWEC2020.zip</v>
      </c>
    </row>
    <row r="355" spans="1:10" x14ac:dyDescent="0.25">
      <c r="A355" t="s">
        <v>10</v>
      </c>
      <c r="B355" t="s">
        <v>339</v>
      </c>
      <c r="C355" t="s">
        <v>373</v>
      </c>
      <c r="D355">
        <v>719720</v>
      </c>
      <c r="E355" t="s">
        <v>13</v>
      </c>
      <c r="F355">
        <v>61.58</v>
      </c>
      <c r="G355">
        <v>-64.650000000000006</v>
      </c>
      <c r="H355">
        <v>-4</v>
      </c>
      <c r="I355">
        <v>368.5</v>
      </c>
      <c r="J355" t="str">
        <f>HYPERLINK("https://climate.onebuilding.org/WMO_Region_4_North_and_Central_America/CAN_Canada/NU_Nunavut/CAN_NU_Resolution.Island.719720_CWEC2020.zip")</f>
        <v>https://climate.onebuilding.org/WMO_Region_4_North_and_Central_America/CAN_Canada/NU_Nunavut/CAN_NU_Resolution.Island.719720_CWEC2020.zip</v>
      </c>
    </row>
    <row r="356" spans="1:10" x14ac:dyDescent="0.25">
      <c r="A356" t="s">
        <v>10</v>
      </c>
      <c r="B356" t="s">
        <v>339</v>
      </c>
      <c r="C356" t="s">
        <v>374</v>
      </c>
      <c r="D356">
        <v>710880</v>
      </c>
      <c r="E356" t="s">
        <v>13</v>
      </c>
      <c r="F356">
        <v>69.08</v>
      </c>
      <c r="G356">
        <v>-79.03</v>
      </c>
      <c r="H356">
        <v>-5</v>
      </c>
      <c r="I356">
        <v>41</v>
      </c>
      <c r="J356" t="str">
        <f>HYPERLINK("https://climate.onebuilding.org/WMO_Region_4_North_and_Central_America/CAN_Canada/NU_Nunavut/CAN_NU_Rowley.Island.710880_CWEC2020.zip")</f>
        <v>https://climate.onebuilding.org/WMO_Region_4_North_and_Central_America/CAN_Canada/NU_Nunavut/CAN_NU_Rowley.Island.710880_CWEC2020.zip</v>
      </c>
    </row>
    <row r="357" spans="1:10" x14ac:dyDescent="0.25">
      <c r="A357" t="s">
        <v>10</v>
      </c>
      <c r="B357" t="s">
        <v>339</v>
      </c>
      <c r="C357" t="s">
        <v>375</v>
      </c>
      <c r="D357">
        <v>719110</v>
      </c>
      <c r="E357" t="s">
        <v>13</v>
      </c>
      <c r="F357">
        <v>68.819999999999993</v>
      </c>
      <c r="G357">
        <v>-93.43</v>
      </c>
      <c r="H357">
        <v>-7</v>
      </c>
      <c r="I357">
        <v>42.7</v>
      </c>
      <c r="J357" t="str">
        <f>HYPERLINK("https://climate.onebuilding.org/WMO_Region_4_North_and_Central_America/CAN_Canada/NU_Nunavut/CAN_NU_Shepherd.Bay.AP.719110_CWEC2020.zip")</f>
        <v>https://climate.onebuilding.org/WMO_Region_4_North_and_Central_America/CAN_Canada/NU_Nunavut/CAN_NU_Shepherd.Bay.AP.719110_CWEC2020.zip</v>
      </c>
    </row>
    <row r="358" spans="1:10" x14ac:dyDescent="0.25">
      <c r="A358" t="s">
        <v>10</v>
      </c>
      <c r="B358" t="s">
        <v>339</v>
      </c>
      <c r="C358" t="s">
        <v>376</v>
      </c>
      <c r="D358">
        <v>715800</v>
      </c>
      <c r="E358" t="s">
        <v>13</v>
      </c>
      <c r="F358">
        <v>69.55</v>
      </c>
      <c r="G358">
        <v>-93.58</v>
      </c>
      <c r="H358">
        <v>-6</v>
      </c>
      <c r="I358">
        <v>27.4</v>
      </c>
      <c r="J358" t="str">
        <f>HYPERLINK("https://climate.onebuilding.org/WMO_Region_4_North_and_Central_America/CAN_Canada/NU_Nunavut/CAN_NU_Taloyoak.AP.715800_CWEC2020.zip")</f>
        <v>https://climate.onebuilding.org/WMO_Region_4_North_and_Central_America/CAN_Canada/NU_Nunavut/CAN_NU_Taloyoak.AP.715800_CWEC2020.zip</v>
      </c>
    </row>
    <row r="359" spans="1:10" x14ac:dyDescent="0.25">
      <c r="A359" t="s">
        <v>10</v>
      </c>
      <c r="B359" t="s">
        <v>377</v>
      </c>
      <c r="C359" t="s">
        <v>378</v>
      </c>
      <c r="D359">
        <v>715810</v>
      </c>
      <c r="E359" t="s">
        <v>13</v>
      </c>
      <c r="F359">
        <v>45.53</v>
      </c>
      <c r="G359">
        <v>-78.27</v>
      </c>
      <c r="H359">
        <v>-5</v>
      </c>
      <c r="I359">
        <v>397</v>
      </c>
      <c r="J359" t="str">
        <f>HYPERLINK("https://climate.onebuilding.org/WMO_Region_4_North_and_Central_America/CAN_Canada/ON_Ontario/CAN_ON_Algonquin.Park.East.Gate.715810_CWEC2020.zip")</f>
        <v>https://climate.onebuilding.org/WMO_Region_4_North_and_Central_America/CAN_Canada/ON_Ontario/CAN_ON_Algonquin.Park.East.Gate.715810_CWEC2020.zip</v>
      </c>
    </row>
    <row r="360" spans="1:10" x14ac:dyDescent="0.25">
      <c r="A360" t="s">
        <v>10</v>
      </c>
      <c r="B360" t="s">
        <v>377</v>
      </c>
      <c r="C360" t="s">
        <v>379</v>
      </c>
      <c r="D360">
        <v>718410</v>
      </c>
      <c r="E360" t="s">
        <v>13</v>
      </c>
      <c r="F360">
        <v>50.29</v>
      </c>
      <c r="G360">
        <v>-88.91</v>
      </c>
      <c r="H360">
        <v>-5</v>
      </c>
      <c r="I360">
        <v>322.5</v>
      </c>
      <c r="J360" t="str">
        <f>HYPERLINK("https://climate.onebuilding.org/WMO_Region_4_North_and_Central_America/CAN_Canada/ON_Ontario/CAN_ON_Armstrong.AUT.718410_CWEC2020.zip")</f>
        <v>https://climate.onebuilding.org/WMO_Region_4_North_and_Central_America/CAN_Canada/ON_Ontario/CAN_ON_Armstrong.AUT.718410_CWEC2020.zip</v>
      </c>
    </row>
    <row r="361" spans="1:10" x14ac:dyDescent="0.25">
      <c r="A361" t="s">
        <v>10</v>
      </c>
      <c r="B361" t="s">
        <v>377</v>
      </c>
      <c r="C361" t="s">
        <v>380</v>
      </c>
      <c r="D361">
        <v>717470</v>
      </c>
      <c r="E361" t="s">
        <v>13</v>
      </c>
      <c r="F361">
        <v>48.76</v>
      </c>
      <c r="G361">
        <v>-91.63</v>
      </c>
      <c r="H361">
        <v>-5</v>
      </c>
      <c r="I361">
        <v>389.3</v>
      </c>
      <c r="J361" t="str">
        <f>HYPERLINK("https://climate.onebuilding.org/WMO_Region_4_North_and_Central_America/CAN_Canada/ON_Ontario/CAN_ON_Atikokan.AUT.717470_CWEC2020.zip")</f>
        <v>https://climate.onebuilding.org/WMO_Region_4_North_and_Central_America/CAN_Canada/ON_Ontario/CAN_ON_Atikokan.AUT.717470_CWEC2020.zip</v>
      </c>
    </row>
    <row r="362" spans="1:10" x14ac:dyDescent="0.25">
      <c r="A362" t="s">
        <v>10</v>
      </c>
      <c r="B362" t="s">
        <v>377</v>
      </c>
      <c r="C362" t="s">
        <v>381</v>
      </c>
      <c r="D362">
        <v>712940</v>
      </c>
      <c r="E362" t="s">
        <v>13</v>
      </c>
      <c r="F362">
        <v>45.07</v>
      </c>
      <c r="G362">
        <v>-77.88</v>
      </c>
      <c r="H362">
        <v>-5</v>
      </c>
      <c r="I362">
        <v>330.7</v>
      </c>
      <c r="J362" t="str">
        <f>HYPERLINK("https://climate.onebuilding.org/WMO_Region_4_North_and_Central_America/CAN_Canada/ON_Ontario/CAN_ON_Bancroft.Auto.712940_CWEC2020.zip")</f>
        <v>https://climate.onebuilding.org/WMO_Region_4_North_and_Central_America/CAN_Canada/ON_Ontario/CAN_ON_Bancroft.Auto.712940_CWEC2020.zip</v>
      </c>
    </row>
    <row r="363" spans="1:10" x14ac:dyDescent="0.25">
      <c r="A363" t="s">
        <v>10</v>
      </c>
      <c r="B363" t="s">
        <v>377</v>
      </c>
      <c r="C363" t="s">
        <v>382</v>
      </c>
      <c r="D363">
        <v>713140</v>
      </c>
      <c r="E363" t="s">
        <v>13</v>
      </c>
      <c r="F363">
        <v>44.48</v>
      </c>
      <c r="G363">
        <v>-79.55</v>
      </c>
      <c r="H363">
        <v>-5</v>
      </c>
      <c r="I363">
        <v>289</v>
      </c>
      <c r="J363" t="str">
        <f>HYPERLINK("https://climate.onebuilding.org/WMO_Region_4_North_and_Central_America/CAN_Canada/ON_Ontario/CAN_ON_Barrie.Oro.713140_CWEC2020.zip")</f>
        <v>https://climate.onebuilding.org/WMO_Region_4_North_and_Central_America/CAN_Canada/ON_Ontario/CAN_ON_Barrie.Oro.713140_CWEC2020.zip</v>
      </c>
    </row>
    <row r="364" spans="1:10" x14ac:dyDescent="0.25">
      <c r="A364" t="s">
        <v>10</v>
      </c>
      <c r="B364" t="s">
        <v>377</v>
      </c>
      <c r="C364" t="s">
        <v>383</v>
      </c>
      <c r="D364">
        <v>716750</v>
      </c>
      <c r="E364" t="s">
        <v>13</v>
      </c>
      <c r="F364">
        <v>53.82</v>
      </c>
      <c r="G364">
        <v>-89.9</v>
      </c>
      <c r="H364">
        <v>-6</v>
      </c>
      <c r="I364">
        <v>222.5</v>
      </c>
      <c r="J364" t="str">
        <f>HYPERLINK("https://climate.onebuilding.org/WMO_Region_4_North_and_Central_America/CAN_Canada/ON_Ontario/CAN_ON_Big.Trout.Lake.AP.716750_CWEC2020.zip")</f>
        <v>https://climate.onebuilding.org/WMO_Region_4_North_and_Central_America/CAN_Canada/ON_Ontario/CAN_ON_Big.Trout.Lake.AP.716750_CWEC2020.zip</v>
      </c>
    </row>
    <row r="365" spans="1:10" x14ac:dyDescent="0.25">
      <c r="A365" t="s">
        <v>10</v>
      </c>
      <c r="B365" t="s">
        <v>377</v>
      </c>
      <c r="C365" t="s">
        <v>384</v>
      </c>
      <c r="D365">
        <v>715340</v>
      </c>
      <c r="E365" t="s">
        <v>13</v>
      </c>
      <c r="F365">
        <v>44.27</v>
      </c>
      <c r="G365">
        <v>-79.91</v>
      </c>
      <c r="H365">
        <v>-5</v>
      </c>
      <c r="I365">
        <v>222.5</v>
      </c>
      <c r="J365" t="str">
        <f>HYPERLINK("https://climate.onebuilding.org/WMO_Region_4_North_and_Central_America/CAN_Canada/ON_Ontario/CAN_ON_Borden.AWOS.715340_CWEC2020.zip")</f>
        <v>https://climate.onebuilding.org/WMO_Region_4_North_and_Central_America/CAN_Canada/ON_Ontario/CAN_ON_Borden.AWOS.715340_CWEC2020.zip</v>
      </c>
    </row>
    <row r="366" spans="1:10" x14ac:dyDescent="0.25">
      <c r="A366" t="s">
        <v>10</v>
      </c>
      <c r="B366" t="s">
        <v>377</v>
      </c>
      <c r="C366" t="s">
        <v>385</v>
      </c>
      <c r="D366">
        <v>714370</v>
      </c>
      <c r="E366" t="s">
        <v>13</v>
      </c>
      <c r="F366">
        <v>43.3</v>
      </c>
      <c r="G366">
        <v>-79.8</v>
      </c>
      <c r="H366">
        <v>-5</v>
      </c>
      <c r="I366">
        <v>77.400000000000006</v>
      </c>
      <c r="J366" t="str">
        <f>HYPERLINK("https://climate.onebuilding.org/WMO_Region_4_North_and_Central_America/CAN_Canada/ON_Ontario/CAN_ON_Burlington.Piers.AUT.714370_CWEC2020.zip")</f>
        <v>https://climate.onebuilding.org/WMO_Region_4_North_and_Central_America/CAN_Canada/ON_Ontario/CAN_ON_Burlington.Piers.AUT.714370_CWEC2020.zip</v>
      </c>
    </row>
    <row r="367" spans="1:10" x14ac:dyDescent="0.25">
      <c r="A367" t="s">
        <v>10</v>
      </c>
      <c r="B367" t="s">
        <v>377</v>
      </c>
      <c r="C367" t="s">
        <v>386</v>
      </c>
      <c r="D367">
        <v>712910</v>
      </c>
      <c r="E367" t="s">
        <v>13</v>
      </c>
      <c r="F367">
        <v>49.15</v>
      </c>
      <c r="G367">
        <v>-88.34</v>
      </c>
      <c r="H367">
        <v>-5</v>
      </c>
      <c r="I367">
        <v>232.6</v>
      </c>
      <c r="J367" t="str">
        <f>HYPERLINK("https://climate.onebuilding.org/WMO_Region_4_North_and_Central_America/CAN_Canada/ON_Ontario/CAN_ON_Cameron.Falls.AUT.712910_CWEC2020.zip")</f>
        <v>https://climate.onebuilding.org/WMO_Region_4_North_and_Central_America/CAN_Canada/ON_Ontario/CAN_ON_Cameron.Falls.AUT.712910_CWEC2020.zip</v>
      </c>
    </row>
    <row r="368" spans="1:10" x14ac:dyDescent="0.25">
      <c r="A368" t="s">
        <v>10</v>
      </c>
      <c r="B368" t="s">
        <v>377</v>
      </c>
      <c r="C368" t="s">
        <v>387</v>
      </c>
      <c r="D368">
        <v>714310</v>
      </c>
      <c r="E368" t="s">
        <v>13</v>
      </c>
      <c r="F368">
        <v>43.95</v>
      </c>
      <c r="G368">
        <v>-78.17</v>
      </c>
      <c r="H368">
        <v>-5</v>
      </c>
      <c r="I368">
        <v>77.7</v>
      </c>
      <c r="J368" t="str">
        <f>HYPERLINK("https://climate.onebuilding.org/WMO_Region_4_North_and_Central_America/CAN_Canada/ON_Ontario/CAN_ON_Cobourg.AUT.714310_CWEC2020.zip")</f>
        <v>https://climate.onebuilding.org/WMO_Region_4_North_and_Central_America/CAN_Canada/ON_Ontario/CAN_ON_Cobourg.AUT.714310_CWEC2020.zip</v>
      </c>
    </row>
    <row r="369" spans="1:10" x14ac:dyDescent="0.25">
      <c r="A369" t="s">
        <v>10</v>
      </c>
      <c r="B369" t="s">
        <v>377</v>
      </c>
      <c r="C369" t="s">
        <v>388</v>
      </c>
      <c r="D369">
        <v>712700</v>
      </c>
      <c r="E369" t="s">
        <v>13</v>
      </c>
      <c r="F369">
        <v>44.5</v>
      </c>
      <c r="G369">
        <v>-80.22</v>
      </c>
      <c r="H369">
        <v>-5</v>
      </c>
      <c r="I369">
        <v>179.8</v>
      </c>
      <c r="J369" t="str">
        <f>HYPERLINK("https://climate.onebuilding.org/WMO_Region_4_North_and_Central_America/CAN_Canada/ON_Ontario/CAN_ON_Collingwood.712700_CWEC2020.zip")</f>
        <v>https://climate.onebuilding.org/WMO_Region_4_North_and_Central_America/CAN_Canada/ON_Ontario/CAN_ON_Collingwood.712700_CWEC2020.zip</v>
      </c>
    </row>
    <row r="370" spans="1:10" x14ac:dyDescent="0.25">
      <c r="A370" t="s">
        <v>10</v>
      </c>
      <c r="B370" t="s">
        <v>377</v>
      </c>
      <c r="C370" t="s">
        <v>389</v>
      </c>
      <c r="D370">
        <v>715730</v>
      </c>
      <c r="E370" t="s">
        <v>13</v>
      </c>
      <c r="F370">
        <v>42.87</v>
      </c>
      <c r="G370">
        <v>-80.55</v>
      </c>
      <c r="H370">
        <v>-5</v>
      </c>
      <c r="I370">
        <v>231.7</v>
      </c>
      <c r="J370" t="str">
        <f>HYPERLINK("https://climate.onebuilding.org/WMO_Region_4_North_and_Central_America/CAN_Canada/ON_Ontario/CAN_ON_Delhi.CS.715730_CWEC2020.zip")</f>
        <v>https://climate.onebuilding.org/WMO_Region_4_North_and_Central_America/CAN_Canada/ON_Ontario/CAN_ON_Delhi.CS.715730_CWEC2020.zip</v>
      </c>
    </row>
    <row r="371" spans="1:10" x14ac:dyDescent="0.25">
      <c r="A371" t="s">
        <v>10</v>
      </c>
      <c r="B371" t="s">
        <v>377</v>
      </c>
      <c r="C371" t="s">
        <v>390</v>
      </c>
      <c r="D371">
        <v>715270</v>
      </c>
      <c r="E371" t="s">
        <v>13</v>
      </c>
      <c r="F371">
        <v>49.83</v>
      </c>
      <c r="G371">
        <v>-92.74</v>
      </c>
      <c r="H371">
        <v>-6</v>
      </c>
      <c r="I371">
        <v>412.7</v>
      </c>
      <c r="J371" t="str">
        <f>HYPERLINK("https://climate.onebuilding.org/WMO_Region_4_North_and_Central_America/CAN_Canada/ON_Ontario/CAN_ON_Dryden.Regional.715270_CWEC2020.zip")</f>
        <v>https://climate.onebuilding.org/WMO_Region_4_North_and_Central_America/CAN_Canada/ON_Ontario/CAN_ON_Dryden.Regional.715270_CWEC2020.zip</v>
      </c>
    </row>
    <row r="372" spans="1:10" x14ac:dyDescent="0.25">
      <c r="A372" t="s">
        <v>10</v>
      </c>
      <c r="B372" t="s">
        <v>377</v>
      </c>
      <c r="C372" t="s">
        <v>391</v>
      </c>
      <c r="D372">
        <v>712950</v>
      </c>
      <c r="E372" t="s">
        <v>13</v>
      </c>
      <c r="F372">
        <v>50.63</v>
      </c>
      <c r="G372">
        <v>-93.22</v>
      </c>
      <c r="H372">
        <v>-6</v>
      </c>
      <c r="I372">
        <v>362.6</v>
      </c>
      <c r="J372" t="str">
        <f>HYPERLINK("https://climate.onebuilding.org/WMO_Region_4_North_and_Central_America/CAN_Canada/ON_Ontario/CAN_ON_Ear.Falls.AUT.712950_CWEC2020.zip")</f>
        <v>https://climate.onebuilding.org/WMO_Region_4_North_and_Central_America/CAN_Canada/ON_Ontario/CAN_ON_Ear.Falls.AUT.712950_CWEC2020.zip</v>
      </c>
    </row>
    <row r="373" spans="1:10" x14ac:dyDescent="0.25">
      <c r="A373" t="s">
        <v>10</v>
      </c>
      <c r="B373" t="s">
        <v>377</v>
      </c>
      <c r="C373" t="s">
        <v>392</v>
      </c>
      <c r="D373">
        <v>716840</v>
      </c>
      <c r="E373" t="s">
        <v>13</v>
      </c>
      <c r="F373">
        <v>47.7</v>
      </c>
      <c r="G373">
        <v>-79.849999999999994</v>
      </c>
      <c r="H373">
        <v>-5</v>
      </c>
      <c r="I373">
        <v>243.4</v>
      </c>
      <c r="J373" t="str">
        <f>HYPERLINK("https://climate.onebuilding.org/WMO_Region_4_North_and_Central_America/CAN_Canada/ON_Ontario/CAN_ON_Earlton.AP.716840_CWEC2020.zip")</f>
        <v>https://climate.onebuilding.org/WMO_Region_4_North_and_Central_America/CAN_Canada/ON_Ontario/CAN_ON_Earlton.AP.716840_CWEC2020.zip</v>
      </c>
    </row>
    <row r="374" spans="1:10" x14ac:dyDescent="0.25">
      <c r="A374" t="s">
        <v>10</v>
      </c>
      <c r="B374" t="s">
        <v>377</v>
      </c>
      <c r="C374" t="s">
        <v>393</v>
      </c>
      <c r="D374">
        <v>712960</v>
      </c>
      <c r="E374" t="s">
        <v>13</v>
      </c>
      <c r="F374">
        <v>44.23</v>
      </c>
      <c r="G374">
        <v>-79.78</v>
      </c>
      <c r="H374">
        <v>-5</v>
      </c>
      <c r="I374">
        <v>251</v>
      </c>
      <c r="J374" t="str">
        <f>HYPERLINK("https://climate.onebuilding.org/WMO_Region_4_North_and_Central_America/CAN_Canada/ON_Ontario/CAN_ON_Egbert.CS.712960_CWEC2020.zip")</f>
        <v>https://climate.onebuilding.org/WMO_Region_4_North_and_Central_America/CAN_Canada/ON_Ontario/CAN_ON_Egbert.CS.712960_CWEC2020.zip</v>
      </c>
    </row>
    <row r="375" spans="1:10" x14ac:dyDescent="0.25">
      <c r="A375" t="s">
        <v>10</v>
      </c>
      <c r="B375" t="s">
        <v>377</v>
      </c>
      <c r="C375" t="s">
        <v>394</v>
      </c>
      <c r="D375">
        <v>713520</v>
      </c>
      <c r="E375" t="s">
        <v>13</v>
      </c>
      <c r="F375">
        <v>43.65</v>
      </c>
      <c r="G375">
        <v>-80.42</v>
      </c>
      <c r="H375">
        <v>-5</v>
      </c>
      <c r="I375">
        <v>376.4</v>
      </c>
      <c r="J375" t="str">
        <f>HYPERLINK("https://climate.onebuilding.org/WMO_Region_4_North_and_Central_America/CAN_Canada/ON_Ontario/CAN_ON_Elora.RCS.713520_CWEC2020.zip")</f>
        <v>https://climate.onebuilding.org/WMO_Region_4_North_and_Central_America/CAN_Canada/ON_Ontario/CAN_ON_Elora.RCS.713520_CWEC2020.zip</v>
      </c>
    </row>
    <row r="376" spans="1:10" x14ac:dyDescent="0.25">
      <c r="A376" t="s">
        <v>10</v>
      </c>
      <c r="B376" t="s">
        <v>377</v>
      </c>
      <c r="C376" t="s">
        <v>395</v>
      </c>
      <c r="D376">
        <v>714650</v>
      </c>
      <c r="E376" t="s">
        <v>13</v>
      </c>
      <c r="F376">
        <v>42.25</v>
      </c>
      <c r="G376">
        <v>-81.900000000000006</v>
      </c>
      <c r="H376">
        <v>-5</v>
      </c>
      <c r="I376">
        <v>178</v>
      </c>
      <c r="J376" t="str">
        <f>HYPERLINK("https://climate.onebuilding.org/WMO_Region_4_North_and_Central_America/CAN_Canada/ON_Ontario/CAN_ON_Erieau.AUT.714650_CWEC2020.zip")</f>
        <v>https://climate.onebuilding.org/WMO_Region_4_North_and_Central_America/CAN_Canada/ON_Ontario/CAN_ON_Erieau.AUT.714650_CWEC2020.zip</v>
      </c>
    </row>
    <row r="377" spans="1:10" x14ac:dyDescent="0.25">
      <c r="A377" t="s">
        <v>10</v>
      </c>
      <c r="B377" t="s">
        <v>377</v>
      </c>
      <c r="C377" t="s">
        <v>396</v>
      </c>
      <c r="D377">
        <v>718340</v>
      </c>
      <c r="E377" t="s">
        <v>13</v>
      </c>
      <c r="F377">
        <v>49.78</v>
      </c>
      <c r="G377">
        <v>-86.94</v>
      </c>
      <c r="H377">
        <v>-5</v>
      </c>
      <c r="I377">
        <v>348.4</v>
      </c>
      <c r="J377" t="str">
        <f>HYPERLINK("https://climate.onebuilding.org/WMO_Region_4_North_and_Central_America/CAN_Canada/ON_Ontario/CAN_ON_Geraldton.AP.718340_CWEC2020.zip")</f>
        <v>https://climate.onebuilding.org/WMO_Region_4_North_and_Central_America/CAN_Canada/ON_Ontario/CAN_ON_Geraldton.AP.718340_CWEC2020.zip</v>
      </c>
    </row>
    <row r="378" spans="1:10" x14ac:dyDescent="0.25">
      <c r="A378" t="s">
        <v>10</v>
      </c>
      <c r="B378" t="s">
        <v>377</v>
      </c>
      <c r="C378" t="s">
        <v>397</v>
      </c>
      <c r="D378">
        <v>712610</v>
      </c>
      <c r="E378" t="s">
        <v>13</v>
      </c>
      <c r="F378">
        <v>43.77</v>
      </c>
      <c r="G378">
        <v>-81.72</v>
      </c>
      <c r="H378">
        <v>-5</v>
      </c>
      <c r="I378">
        <v>213.7</v>
      </c>
      <c r="J378" t="str">
        <f>HYPERLINK("https://climate.onebuilding.org/WMO_Region_4_North_and_Central_America/CAN_Canada/ON_Ontario/CAN_ON_Goderich.712610_CWEC2020.zip")</f>
        <v>https://climate.onebuilding.org/WMO_Region_4_North_and_Central_America/CAN_Canada/ON_Ontario/CAN_ON_Goderich.712610_CWEC2020.zip</v>
      </c>
    </row>
    <row r="379" spans="1:10" x14ac:dyDescent="0.25">
      <c r="A379" t="s">
        <v>10</v>
      </c>
      <c r="B379" t="s">
        <v>377</v>
      </c>
      <c r="C379" t="s">
        <v>398</v>
      </c>
      <c r="D379">
        <v>719560</v>
      </c>
      <c r="E379" t="s">
        <v>13</v>
      </c>
      <c r="F379">
        <v>45.88</v>
      </c>
      <c r="G379">
        <v>-82.57</v>
      </c>
      <c r="H379">
        <v>-5</v>
      </c>
      <c r="I379">
        <v>193.5</v>
      </c>
      <c r="J379" t="str">
        <f>HYPERLINK("https://climate.onebuilding.org/WMO_Region_4_North_and_Central_America/CAN_Canada/ON_Ontario/CAN_ON_Gore.Bay.Climate.719560_CWEC2020.zip")</f>
        <v>https://climate.onebuilding.org/WMO_Region_4_North_and_Central_America/CAN_Canada/ON_Ontario/CAN_ON_Gore.Bay.Climate.719560_CWEC2020.zip</v>
      </c>
    </row>
    <row r="380" spans="1:10" x14ac:dyDescent="0.25">
      <c r="A380" t="s">
        <v>10</v>
      </c>
      <c r="B380" t="s">
        <v>377</v>
      </c>
      <c r="C380" t="s">
        <v>399</v>
      </c>
      <c r="D380">
        <v>712630</v>
      </c>
      <c r="E380" t="s">
        <v>13</v>
      </c>
      <c r="F380">
        <v>43.17</v>
      </c>
      <c r="G380">
        <v>-79.930000000000007</v>
      </c>
      <c r="H380">
        <v>-5</v>
      </c>
      <c r="I380">
        <v>237.7</v>
      </c>
      <c r="J380" t="str">
        <f>HYPERLINK("https://climate.onebuilding.org/WMO_Region_4_North_and_Central_America/CAN_Canada/ON_Ontario/CAN_ON_Hamilton.AP.712630_CWEC2020.zip")</f>
        <v>https://climate.onebuilding.org/WMO_Region_4_North_and_Central_America/CAN_Canada/ON_Ontario/CAN_ON_Hamilton.AP.712630_CWEC2020.zip</v>
      </c>
    </row>
    <row r="381" spans="1:10" x14ac:dyDescent="0.25">
      <c r="A381" t="s">
        <v>10</v>
      </c>
      <c r="B381" t="s">
        <v>377</v>
      </c>
      <c r="C381" t="s">
        <v>400</v>
      </c>
      <c r="D381">
        <v>712970</v>
      </c>
      <c r="E381" t="s">
        <v>13</v>
      </c>
      <c r="F381">
        <v>43.29</v>
      </c>
      <c r="G381">
        <v>-79.91</v>
      </c>
      <c r="H381">
        <v>-5</v>
      </c>
      <c r="I381">
        <v>102</v>
      </c>
      <c r="J381" t="str">
        <f>HYPERLINK("https://climate.onebuilding.org/WMO_Region_4_North_and_Central_America/CAN_Canada/ON_Ontario/CAN_ON_Hamilton.Rbg.CS.712970_CWEC2020.zip")</f>
        <v>https://climate.onebuilding.org/WMO_Region_4_North_and_Central_America/CAN_Canada/ON_Ontario/CAN_ON_Hamilton.Rbg.CS.712970_CWEC2020.zip</v>
      </c>
    </row>
    <row r="382" spans="1:10" x14ac:dyDescent="0.25">
      <c r="A382" t="s">
        <v>10</v>
      </c>
      <c r="B382" t="s">
        <v>377</v>
      </c>
      <c r="C382" t="s">
        <v>401</v>
      </c>
      <c r="D382">
        <v>712980</v>
      </c>
      <c r="E382" t="s">
        <v>13</v>
      </c>
      <c r="F382">
        <v>42.03</v>
      </c>
      <c r="G382">
        <v>-82.9</v>
      </c>
      <c r="H382">
        <v>-5</v>
      </c>
      <c r="I382">
        <v>191</v>
      </c>
      <c r="J382" t="str">
        <f>HYPERLINK("https://climate.onebuilding.org/WMO_Region_4_North_and_Central_America/CAN_Canada/ON_Ontario/CAN_ON_Harrow.CDA.Auto.712980_CWEC2020.zip")</f>
        <v>https://climate.onebuilding.org/WMO_Region_4_North_and_Central_America/CAN_Canada/ON_Ontario/CAN_ON_Harrow.CDA.Auto.712980_CWEC2020.zip</v>
      </c>
    </row>
    <row r="383" spans="1:10" x14ac:dyDescent="0.25">
      <c r="A383" t="s">
        <v>10</v>
      </c>
      <c r="B383" t="s">
        <v>377</v>
      </c>
      <c r="C383" t="s">
        <v>402</v>
      </c>
      <c r="D383">
        <v>718310</v>
      </c>
      <c r="E383" t="s">
        <v>13</v>
      </c>
      <c r="F383">
        <v>49.41</v>
      </c>
      <c r="G383">
        <v>-82.47</v>
      </c>
      <c r="H383">
        <v>-5</v>
      </c>
      <c r="I383">
        <v>226.5</v>
      </c>
      <c r="J383" t="str">
        <f>HYPERLINK("https://climate.onebuilding.org/WMO_Region_4_North_and_Central_America/CAN_Canada/ON_Ontario/CAN_ON_Kapuskasing.AP.718310_CWEC2020.zip")</f>
        <v>https://climate.onebuilding.org/WMO_Region_4_North_and_Central_America/CAN_Canada/ON_Ontario/CAN_ON_Kapuskasing.AP.718310_CWEC2020.zip</v>
      </c>
    </row>
    <row r="384" spans="1:10" x14ac:dyDescent="0.25">
      <c r="A384" t="s">
        <v>10</v>
      </c>
      <c r="B384" t="s">
        <v>377</v>
      </c>
      <c r="C384" t="s">
        <v>403</v>
      </c>
      <c r="D384">
        <v>713000</v>
      </c>
      <c r="E384" t="s">
        <v>13</v>
      </c>
      <c r="F384">
        <v>45</v>
      </c>
      <c r="G384">
        <v>-75.63</v>
      </c>
      <c r="H384">
        <v>-5</v>
      </c>
      <c r="I384">
        <v>99.4</v>
      </c>
      <c r="J384" t="str">
        <f>HYPERLINK("https://climate.onebuilding.org/WMO_Region_4_North_and_Central_America/CAN_Canada/ON_Ontario/CAN_ON_Kemptville.CS.713000_CWEC2020.zip")</f>
        <v>https://climate.onebuilding.org/WMO_Region_4_North_and_Central_America/CAN_Canada/ON_Ontario/CAN_ON_Kemptville.CS.713000_CWEC2020.zip</v>
      </c>
    </row>
    <row r="385" spans="1:10" x14ac:dyDescent="0.25">
      <c r="A385" t="s">
        <v>10</v>
      </c>
      <c r="B385" t="s">
        <v>377</v>
      </c>
      <c r="C385" t="s">
        <v>404</v>
      </c>
      <c r="D385">
        <v>718500</v>
      </c>
      <c r="E385" t="s">
        <v>13</v>
      </c>
      <c r="F385">
        <v>49.79</v>
      </c>
      <c r="G385">
        <v>-94.36</v>
      </c>
      <c r="H385">
        <v>-6</v>
      </c>
      <c r="I385">
        <v>409.7</v>
      </c>
      <c r="J385" t="str">
        <f>HYPERLINK("https://climate.onebuilding.org/WMO_Region_4_North_and_Central_America/CAN_Canada/ON_Ontario/CAN_ON_Kenora.AP.718500_CWEC2020.zip")</f>
        <v>https://climate.onebuilding.org/WMO_Region_4_North_and_Central_America/CAN_Canada/ON_Ontario/CAN_ON_Kenora.AP.718500_CWEC2020.zip</v>
      </c>
    </row>
    <row r="386" spans="1:10" x14ac:dyDescent="0.25">
      <c r="A386" t="s">
        <v>10</v>
      </c>
      <c r="B386" t="s">
        <v>377</v>
      </c>
      <c r="C386" t="s">
        <v>405</v>
      </c>
      <c r="D386">
        <v>714600</v>
      </c>
      <c r="E386" t="s">
        <v>13</v>
      </c>
      <c r="F386">
        <v>45.97</v>
      </c>
      <c r="G386">
        <v>-81.48</v>
      </c>
      <c r="H386">
        <v>-5</v>
      </c>
      <c r="I386">
        <v>196.3</v>
      </c>
      <c r="J386" t="str">
        <f>HYPERLINK("https://climate.onebuilding.org/WMO_Region_4_North_and_Central_America/CAN_Canada/ON_Ontario/CAN_ON_Killarney.AUT.714600_CWEC2020.zip")</f>
        <v>https://climate.onebuilding.org/WMO_Region_4_North_and_Central_America/CAN_Canada/ON_Ontario/CAN_ON_Killarney.AUT.714600_CWEC2020.zip</v>
      </c>
    </row>
    <row r="387" spans="1:10" x14ac:dyDescent="0.25">
      <c r="A387" t="s">
        <v>10</v>
      </c>
      <c r="B387" t="s">
        <v>377</v>
      </c>
      <c r="C387" t="s">
        <v>406</v>
      </c>
      <c r="D387">
        <v>713010</v>
      </c>
      <c r="E387" t="s">
        <v>13</v>
      </c>
      <c r="F387">
        <v>48.15</v>
      </c>
      <c r="G387">
        <v>-80</v>
      </c>
      <c r="H387">
        <v>-5</v>
      </c>
      <c r="I387">
        <v>324</v>
      </c>
      <c r="J387" t="str">
        <f>HYPERLINK("https://climate.onebuilding.org/WMO_Region_4_North_and_Central_America/CAN_Canada/ON_Ontario/CAN_ON_Kirkland.Lake.CS.713010_CWEC2020.zip")</f>
        <v>https://climate.onebuilding.org/WMO_Region_4_North_and_Central_America/CAN_Canada/ON_Ontario/CAN_ON_Kirkland.Lake.CS.713010_CWEC2020.zip</v>
      </c>
    </row>
    <row r="388" spans="1:10" x14ac:dyDescent="0.25">
      <c r="A388" t="s">
        <v>10</v>
      </c>
      <c r="B388" t="s">
        <v>377</v>
      </c>
      <c r="C388" t="s">
        <v>407</v>
      </c>
      <c r="D388">
        <v>712820</v>
      </c>
      <c r="E388" t="s">
        <v>13</v>
      </c>
      <c r="F388">
        <v>44.55</v>
      </c>
      <c r="G388">
        <v>-79.22</v>
      </c>
      <c r="H388">
        <v>-5</v>
      </c>
      <c r="I388">
        <v>220.7</v>
      </c>
      <c r="J388" t="str">
        <f>HYPERLINK("https://climate.onebuilding.org/WMO_Region_4_North_and_Central_America/CAN_Canada/ON_Ontario/CAN_ON_Lagoon.City.712820_CWEC2020.zip")</f>
        <v>https://climate.onebuilding.org/WMO_Region_4_North_and_Central_America/CAN_Canada/ON_Ontario/CAN_ON_Lagoon.City.712820_CWEC2020.zip</v>
      </c>
    </row>
    <row r="389" spans="1:10" x14ac:dyDescent="0.25">
      <c r="A389" t="s">
        <v>10</v>
      </c>
      <c r="B389" t="s">
        <v>377</v>
      </c>
      <c r="C389" t="s">
        <v>408</v>
      </c>
      <c r="D389">
        <v>718460</v>
      </c>
      <c r="E389" t="s">
        <v>13</v>
      </c>
      <c r="F389">
        <v>52.2</v>
      </c>
      <c r="G389">
        <v>-87.94</v>
      </c>
      <c r="H389">
        <v>-5</v>
      </c>
      <c r="I389">
        <v>253.4</v>
      </c>
      <c r="J389" t="str">
        <f>HYPERLINK("https://climate.onebuilding.org/WMO_Region_4_North_and_Central_America/CAN_Canada/ON_Ontario/CAN_ON_Lansdowne.House.AUT.718460_CWEC2020.zip")</f>
        <v>https://climate.onebuilding.org/WMO_Region_4_North_and_Central_America/CAN_Canada/ON_Ontario/CAN_ON_Lansdowne.House.AUT.718460_CWEC2020.zip</v>
      </c>
    </row>
    <row r="390" spans="1:10" x14ac:dyDescent="0.25">
      <c r="A390" t="s">
        <v>10</v>
      </c>
      <c r="B390" t="s">
        <v>377</v>
      </c>
      <c r="C390" t="s">
        <v>409</v>
      </c>
      <c r="D390">
        <v>716230</v>
      </c>
      <c r="E390" t="s">
        <v>13</v>
      </c>
      <c r="F390">
        <v>43.03</v>
      </c>
      <c r="G390">
        <v>-81.150000000000006</v>
      </c>
      <c r="H390">
        <v>-5</v>
      </c>
      <c r="I390">
        <v>278</v>
      </c>
      <c r="J390" t="str">
        <f>HYPERLINK("https://climate.onebuilding.org/WMO_Region_4_North_and_Central_America/CAN_Canada/ON_Ontario/CAN_ON_London.AP.716230_CWEC2020.zip")</f>
        <v>https://climate.onebuilding.org/WMO_Region_4_North_and_Central_America/CAN_Canada/ON_Ontario/CAN_ON_London.AP.716230_CWEC2020.zip</v>
      </c>
    </row>
    <row r="391" spans="1:10" x14ac:dyDescent="0.25">
      <c r="A391" t="s">
        <v>10</v>
      </c>
      <c r="B391" t="s">
        <v>377</v>
      </c>
      <c r="C391" t="s">
        <v>410</v>
      </c>
      <c r="D391">
        <v>713980</v>
      </c>
      <c r="E391" t="s">
        <v>13</v>
      </c>
      <c r="F391">
        <v>51.29</v>
      </c>
      <c r="G391">
        <v>-80.61</v>
      </c>
      <c r="H391">
        <v>-5</v>
      </c>
      <c r="I391">
        <v>9.1</v>
      </c>
      <c r="J391" t="str">
        <f>HYPERLINK("https://climate.onebuilding.org/WMO_Region_4_North_and_Central_America/CAN_Canada/ON_Ontario/CAN_ON_Moosonee.713980_CWEC2020.zip")</f>
        <v>https://climate.onebuilding.org/WMO_Region_4_North_and_Central_America/CAN_Canada/ON_Ontario/CAN_ON_Moosonee.713980_CWEC2020.zip</v>
      </c>
    </row>
    <row r="392" spans="1:10" x14ac:dyDescent="0.25">
      <c r="A392" t="s">
        <v>10</v>
      </c>
      <c r="B392" t="s">
        <v>377</v>
      </c>
      <c r="C392" t="s">
        <v>411</v>
      </c>
      <c r="D392">
        <v>716310</v>
      </c>
      <c r="E392" t="s">
        <v>13</v>
      </c>
      <c r="F392">
        <v>43.98</v>
      </c>
      <c r="G392">
        <v>-80.75</v>
      </c>
      <c r="H392">
        <v>-5</v>
      </c>
      <c r="I392">
        <v>414.5</v>
      </c>
      <c r="J392" t="str">
        <f>HYPERLINK("https://climate.onebuilding.org/WMO_Region_4_North_and_Central_America/CAN_Canada/ON_Ontario/CAN_ON_Mount.Forest.AUT.716310_CWEC2020.zip")</f>
        <v>https://climate.onebuilding.org/WMO_Region_4_North_and_Central_America/CAN_Canada/ON_Ontario/CAN_ON_Mount.Forest.AUT.716310_CWEC2020.zip</v>
      </c>
    </row>
    <row r="393" spans="1:10" x14ac:dyDescent="0.25">
      <c r="A393" t="s">
        <v>10</v>
      </c>
      <c r="B393" t="s">
        <v>377</v>
      </c>
      <c r="C393" t="s">
        <v>412</v>
      </c>
      <c r="D393">
        <v>715320</v>
      </c>
      <c r="E393" t="s">
        <v>13</v>
      </c>
      <c r="F393">
        <v>44.97</v>
      </c>
      <c r="G393">
        <v>-79.3</v>
      </c>
      <c r="H393">
        <v>-5</v>
      </c>
      <c r="I393">
        <v>281.89999999999998</v>
      </c>
      <c r="J393" t="str">
        <f>HYPERLINK("https://climate.onebuilding.org/WMO_Region_4_North_and_Central_America/CAN_Canada/ON_Ontario/CAN_ON_Muskoka.715320_CWEC2020.zip")</f>
        <v>https://climate.onebuilding.org/WMO_Region_4_North_and_Central_America/CAN_Canada/ON_Ontario/CAN_ON_Muskoka.715320_CWEC2020.zip</v>
      </c>
    </row>
    <row r="394" spans="1:10" x14ac:dyDescent="0.25">
      <c r="A394" t="s">
        <v>10</v>
      </c>
      <c r="B394" t="s">
        <v>377</v>
      </c>
      <c r="C394" t="s">
        <v>413</v>
      </c>
      <c r="D394">
        <v>718320</v>
      </c>
      <c r="E394" t="s">
        <v>13</v>
      </c>
      <c r="F394">
        <v>49.75</v>
      </c>
      <c r="G394">
        <v>-84.16</v>
      </c>
      <c r="H394">
        <v>-5</v>
      </c>
      <c r="I394">
        <v>264</v>
      </c>
      <c r="J394" t="str">
        <f>HYPERLINK("https://climate.onebuilding.org/WMO_Region_4_North_and_Central_America/CAN_Canada/ON_Ontario/CAN_ON_Nagagami.AUT.718320_CWEC2020.zip")</f>
        <v>https://climate.onebuilding.org/WMO_Region_4_North_and_Central_America/CAN_Canada/ON_Ontario/CAN_ON_Nagagami.AUT.718320_CWEC2020.zip</v>
      </c>
    </row>
    <row r="395" spans="1:10" x14ac:dyDescent="0.25">
      <c r="A395" t="s">
        <v>10</v>
      </c>
      <c r="B395" t="s">
        <v>377</v>
      </c>
      <c r="C395" t="s">
        <v>414</v>
      </c>
      <c r="D395">
        <v>717310</v>
      </c>
      <c r="E395" t="s">
        <v>13</v>
      </c>
      <c r="F395">
        <v>46.36</v>
      </c>
      <c r="G395">
        <v>-79.42</v>
      </c>
      <c r="H395">
        <v>-5</v>
      </c>
      <c r="I395">
        <v>370.3</v>
      </c>
      <c r="J395" t="str">
        <f>HYPERLINK("https://climate.onebuilding.org/WMO_Region_4_North_and_Central_America/CAN_Canada/ON_Ontario/CAN_ON_North.Bay.AP.717310_CWEC2020.zip")</f>
        <v>https://climate.onebuilding.org/WMO_Region_4_North_and_Central_America/CAN_Canada/ON_Ontario/CAN_ON_North.Bay.AP.717310_CWEC2020.zip</v>
      </c>
    </row>
    <row r="396" spans="1:10" x14ac:dyDescent="0.25">
      <c r="A396" t="s">
        <v>10</v>
      </c>
      <c r="B396" t="s">
        <v>377</v>
      </c>
      <c r="C396" t="s">
        <v>415</v>
      </c>
      <c r="D396">
        <v>716280</v>
      </c>
      <c r="E396" t="s">
        <v>13</v>
      </c>
      <c r="F396">
        <v>45.32</v>
      </c>
      <c r="G396">
        <v>-75.67</v>
      </c>
      <c r="H396">
        <v>-5</v>
      </c>
      <c r="I396">
        <v>114.9</v>
      </c>
      <c r="J396" t="str">
        <f>HYPERLINK("https://climate.onebuilding.org/WMO_Region_4_North_and_Central_America/CAN_Canada/ON_Ontario/CAN_ON_Ottawa.Intl.AP.716280_CWEC2020.zip")</f>
        <v>https://climate.onebuilding.org/WMO_Region_4_North_and_Central_America/CAN_Canada/ON_Ontario/CAN_ON_Ottawa.Intl.AP.716280_CWEC2020.zip</v>
      </c>
    </row>
    <row r="397" spans="1:10" x14ac:dyDescent="0.25">
      <c r="A397" t="s">
        <v>10</v>
      </c>
      <c r="B397" t="s">
        <v>377</v>
      </c>
      <c r="C397" t="s">
        <v>416</v>
      </c>
      <c r="D397">
        <v>711720</v>
      </c>
      <c r="E397" t="s">
        <v>13</v>
      </c>
      <c r="F397">
        <v>45.34</v>
      </c>
      <c r="G397">
        <v>-80.040000000000006</v>
      </c>
      <c r="H397">
        <v>-5</v>
      </c>
      <c r="I397">
        <v>176.3</v>
      </c>
      <c r="J397" t="str">
        <f>HYPERLINK("https://climate.onebuilding.org/WMO_Region_4_North_and_Central_America/CAN_Canada/ON_Ontario/CAN_ON_Parry.Sound.CCG.711720_CWEC2020.zip")</f>
        <v>https://climate.onebuilding.org/WMO_Region_4_North_and_Central_America/CAN_Canada/ON_Ontario/CAN_ON_Parry.Sound.CCG.711720_CWEC2020.zip</v>
      </c>
    </row>
    <row r="398" spans="1:10" x14ac:dyDescent="0.25">
      <c r="A398" t="s">
        <v>10</v>
      </c>
      <c r="B398" t="s">
        <v>377</v>
      </c>
      <c r="C398" t="s">
        <v>417</v>
      </c>
      <c r="D398">
        <v>714340</v>
      </c>
      <c r="E398" t="s">
        <v>13</v>
      </c>
      <c r="F398">
        <v>54.99</v>
      </c>
      <c r="G398">
        <v>-85.44</v>
      </c>
      <c r="H398">
        <v>-5</v>
      </c>
      <c r="I398">
        <v>52.7</v>
      </c>
      <c r="J398" t="str">
        <f>HYPERLINK("https://climate.onebuilding.org/WMO_Region_4_North_and_Central_America/CAN_Canada/ON_Ontario/CAN_ON_Peawanuck.AUT.714340_CWEC2020.zip")</f>
        <v>https://climate.onebuilding.org/WMO_Region_4_North_and_Central_America/CAN_Canada/ON_Ontario/CAN_ON_Peawanuck.AUT.714340_CWEC2020.zip</v>
      </c>
    </row>
    <row r="399" spans="1:10" x14ac:dyDescent="0.25">
      <c r="A399" t="s">
        <v>10</v>
      </c>
      <c r="B399" t="s">
        <v>377</v>
      </c>
      <c r="C399" t="s">
        <v>418</v>
      </c>
      <c r="D399">
        <v>714360</v>
      </c>
      <c r="E399" t="s">
        <v>13</v>
      </c>
      <c r="F399">
        <v>44.23</v>
      </c>
      <c r="G399">
        <v>-78.36</v>
      </c>
      <c r="H399">
        <v>-5</v>
      </c>
      <c r="I399">
        <v>191.4</v>
      </c>
      <c r="J399" t="str">
        <f>HYPERLINK("https://climate.onebuilding.org/WMO_Region_4_North_and_Central_America/CAN_Canada/ON_Ontario/CAN_ON_Peterborough.714360_CWEC2020.zip")</f>
        <v>https://climate.onebuilding.org/WMO_Region_4_North_and_Central_America/CAN_Canada/ON_Ontario/CAN_ON_Peterborough.714360_CWEC2020.zip</v>
      </c>
    </row>
    <row r="400" spans="1:10" x14ac:dyDescent="0.25">
      <c r="A400" t="s">
        <v>10</v>
      </c>
      <c r="B400" t="s">
        <v>377</v>
      </c>
      <c r="C400" t="s">
        <v>419</v>
      </c>
      <c r="D400">
        <v>718350</v>
      </c>
      <c r="E400" t="s">
        <v>13</v>
      </c>
      <c r="F400">
        <v>51.45</v>
      </c>
      <c r="G400">
        <v>-90.22</v>
      </c>
      <c r="H400">
        <v>-5</v>
      </c>
      <c r="I400">
        <v>390.8</v>
      </c>
      <c r="J400" t="str">
        <f>HYPERLINK("https://climate.onebuilding.org/WMO_Region_4_North_and_Central_America/CAN_Canada/ON_Ontario/CAN_ON_Pickle.Lake.AUT.718350_CWEC2020.zip")</f>
        <v>https://climate.onebuilding.org/WMO_Region_4_North_and_Central_America/CAN_Canada/ON_Ontario/CAN_ON_Pickle.Lake.AUT.718350_CWEC2020.zip</v>
      </c>
    </row>
    <row r="401" spans="1:10" x14ac:dyDescent="0.25">
      <c r="A401" t="s">
        <v>10</v>
      </c>
      <c r="B401" t="s">
        <v>377</v>
      </c>
      <c r="C401" t="s">
        <v>420</v>
      </c>
      <c r="D401">
        <v>713030</v>
      </c>
      <c r="E401" t="s">
        <v>13</v>
      </c>
      <c r="F401">
        <v>41.95</v>
      </c>
      <c r="G401">
        <v>-82.52</v>
      </c>
      <c r="H401">
        <v>-5</v>
      </c>
      <c r="I401">
        <v>176.8</v>
      </c>
      <c r="J401" t="str">
        <f>HYPERLINK("https://climate.onebuilding.org/WMO_Region_4_North_and_Central_America/CAN_Canada/ON_Ontario/CAN_ON_Point.Pelee.CS.713030_CWEC2020.zip")</f>
        <v>https://climate.onebuilding.org/WMO_Region_4_North_and_Central_America/CAN_Canada/ON_Ontario/CAN_ON_Point.Pelee.CS.713030_CWEC2020.zip</v>
      </c>
    </row>
    <row r="402" spans="1:10" x14ac:dyDescent="0.25">
      <c r="A402" t="s">
        <v>10</v>
      </c>
      <c r="B402" t="s">
        <v>377</v>
      </c>
      <c r="C402" t="s">
        <v>421</v>
      </c>
      <c r="D402">
        <v>714300</v>
      </c>
      <c r="E402" t="s">
        <v>13</v>
      </c>
      <c r="F402">
        <v>43.83</v>
      </c>
      <c r="G402">
        <v>-77.150000000000006</v>
      </c>
      <c r="H402">
        <v>-5</v>
      </c>
      <c r="I402">
        <v>78.599999999999994</v>
      </c>
      <c r="J402" t="str">
        <f>HYPERLINK("https://climate.onebuilding.org/WMO_Region_4_North_and_Central_America/CAN_Canada/ON_Ontario/CAN_ON_Point.Petre.AUT.714300_CWEC2020.zip")</f>
        <v>https://climate.onebuilding.org/WMO_Region_4_North_and_Central_America/CAN_Canada/ON_Ontario/CAN_ON_Point.Petre.AUT.714300_CWEC2020.zip</v>
      </c>
    </row>
    <row r="403" spans="1:10" x14ac:dyDescent="0.25">
      <c r="A403" t="s">
        <v>10</v>
      </c>
      <c r="B403" t="s">
        <v>377</v>
      </c>
      <c r="C403" t="s">
        <v>422</v>
      </c>
      <c r="D403">
        <v>714320</v>
      </c>
      <c r="E403" t="s">
        <v>13</v>
      </c>
      <c r="F403">
        <v>43.25</v>
      </c>
      <c r="G403">
        <v>-79.22</v>
      </c>
      <c r="H403">
        <v>-5</v>
      </c>
      <c r="I403">
        <v>79</v>
      </c>
      <c r="J403" t="str">
        <f>HYPERLINK("https://climate.onebuilding.org/WMO_Region_4_North_and_Central_America/CAN_Canada/ON_Ontario/CAN_ON_Port.Weller.AUT.714320_CWEC2020.zip")</f>
        <v>https://climate.onebuilding.org/WMO_Region_4_North_and_Central_America/CAN_Canada/ON_Ontario/CAN_ON_Port.Weller.AUT.714320_CWEC2020.zip</v>
      </c>
    </row>
    <row r="404" spans="1:10" x14ac:dyDescent="0.25">
      <c r="A404" t="s">
        <v>10</v>
      </c>
      <c r="B404" t="s">
        <v>377</v>
      </c>
      <c r="C404" t="s">
        <v>423</v>
      </c>
      <c r="D404">
        <v>717500</v>
      </c>
      <c r="E404" t="s">
        <v>13</v>
      </c>
      <c r="F404">
        <v>48.61</v>
      </c>
      <c r="G404">
        <v>-86.29</v>
      </c>
      <c r="H404">
        <v>-5</v>
      </c>
      <c r="I404">
        <v>191.5</v>
      </c>
      <c r="J404" t="str">
        <f>HYPERLINK("https://climate.onebuilding.org/WMO_Region_4_North_and_Central_America/CAN_Canada/ON_Ontario/CAN_ON_Pukaskwa.AUT.717500_CWEC2020.zip")</f>
        <v>https://climate.onebuilding.org/WMO_Region_4_North_and_Central_America/CAN_Canada/ON_Ontario/CAN_ON_Pukaskwa.AUT.717500_CWEC2020.zip</v>
      </c>
    </row>
    <row r="405" spans="1:10" x14ac:dyDescent="0.25">
      <c r="A405" t="s">
        <v>10</v>
      </c>
      <c r="B405" t="s">
        <v>377</v>
      </c>
      <c r="C405" t="s">
        <v>424</v>
      </c>
      <c r="D405">
        <v>712600</v>
      </c>
      <c r="E405" t="s">
        <v>13</v>
      </c>
      <c r="F405">
        <v>46.49</v>
      </c>
      <c r="G405">
        <v>-84.51</v>
      </c>
      <c r="H405">
        <v>-5</v>
      </c>
      <c r="I405">
        <v>192</v>
      </c>
      <c r="J405" t="str">
        <f>HYPERLINK("https://climate.onebuilding.org/WMO_Region_4_North_and_Central_America/CAN_Canada/ON_Ontario/CAN_ON_Sault.Ste.Marie.AP.712600_CWEC2020.zip")</f>
        <v>https://climate.onebuilding.org/WMO_Region_4_North_and_Central_America/CAN_Canada/ON_Ontario/CAN_ON_Sault.Ste.Marie.AP.712600_CWEC2020.zip</v>
      </c>
    </row>
    <row r="406" spans="1:10" x14ac:dyDescent="0.25">
      <c r="A406" t="s">
        <v>10</v>
      </c>
      <c r="B406" t="s">
        <v>377</v>
      </c>
      <c r="C406" t="s">
        <v>425</v>
      </c>
      <c r="D406">
        <v>718420</v>
      </c>
      <c r="E406" t="s">
        <v>13</v>
      </c>
      <c r="F406">
        <v>50.11</v>
      </c>
      <c r="G406">
        <v>-91.91</v>
      </c>
      <c r="H406">
        <v>-6</v>
      </c>
      <c r="I406">
        <v>383.1</v>
      </c>
      <c r="J406" t="str">
        <f>HYPERLINK("https://climate.onebuilding.org/WMO_Region_4_North_and_Central_America/CAN_Canada/ON_Ontario/CAN_ON_Sioux.Lookout.AP.718420_CWEC2020.zip")</f>
        <v>https://climate.onebuilding.org/WMO_Region_4_North_and_Central_America/CAN_Canada/ON_Ontario/CAN_ON_Sioux.Lookout.AP.718420_CWEC2020.zip</v>
      </c>
    </row>
    <row r="407" spans="1:10" x14ac:dyDescent="0.25">
      <c r="A407" t="s">
        <v>10</v>
      </c>
      <c r="B407" t="s">
        <v>377</v>
      </c>
      <c r="C407" t="s">
        <v>426</v>
      </c>
      <c r="D407">
        <v>717300</v>
      </c>
      <c r="E407" t="s">
        <v>13</v>
      </c>
      <c r="F407">
        <v>46.63</v>
      </c>
      <c r="G407">
        <v>-80.8</v>
      </c>
      <c r="H407">
        <v>-5</v>
      </c>
      <c r="I407">
        <v>348.4</v>
      </c>
      <c r="J407" t="str">
        <f>HYPERLINK("https://climate.onebuilding.org/WMO_Region_4_North_and_Central_America/CAN_Canada/ON_Ontario/CAN_ON_Sudbury.AP.717300_CWEC2020.zip")</f>
        <v>https://climate.onebuilding.org/WMO_Region_4_North_and_Central_America/CAN_Canada/ON_Ontario/CAN_ON_Sudbury.AP.717300_CWEC2020.zip</v>
      </c>
    </row>
    <row r="408" spans="1:10" x14ac:dyDescent="0.25">
      <c r="A408" t="s">
        <v>10</v>
      </c>
      <c r="B408" t="s">
        <v>377</v>
      </c>
      <c r="C408" t="s">
        <v>427</v>
      </c>
      <c r="D408">
        <v>716670</v>
      </c>
      <c r="E408" t="s">
        <v>13</v>
      </c>
      <c r="F408">
        <v>48.37</v>
      </c>
      <c r="G408">
        <v>-89.32</v>
      </c>
      <c r="H408">
        <v>-5</v>
      </c>
      <c r="I408">
        <v>199.3</v>
      </c>
      <c r="J408" t="str">
        <f>HYPERLINK("https://climate.onebuilding.org/WMO_Region_4_North_and_Central_America/CAN_Canada/ON_Ontario/CAN_ON_Thunder.Bay.AP.716670_CWEC2020.zip")</f>
        <v>https://climate.onebuilding.org/WMO_Region_4_North_and_Central_America/CAN_Canada/ON_Ontario/CAN_ON_Thunder.Bay.AP.716670_CWEC2020.zip</v>
      </c>
    </row>
    <row r="409" spans="1:10" x14ac:dyDescent="0.25">
      <c r="A409" t="s">
        <v>10</v>
      </c>
      <c r="B409" t="s">
        <v>377</v>
      </c>
      <c r="C409" t="s">
        <v>428</v>
      </c>
      <c r="D409">
        <v>717390</v>
      </c>
      <c r="E409" t="s">
        <v>13</v>
      </c>
      <c r="F409">
        <v>48.57</v>
      </c>
      <c r="G409">
        <v>-81.38</v>
      </c>
      <c r="H409">
        <v>-5</v>
      </c>
      <c r="I409">
        <v>294.7</v>
      </c>
      <c r="J409" t="str">
        <f>HYPERLINK("https://climate.onebuilding.org/WMO_Region_4_North_and_Central_America/CAN_Canada/ON_Ontario/CAN_ON_Timmins.AP.717390_CWEC2020.zip")</f>
        <v>https://climate.onebuilding.org/WMO_Region_4_North_and_Central_America/CAN_Canada/ON_Ontario/CAN_ON_Timmins.AP.717390_CWEC2020.zip</v>
      </c>
    </row>
    <row r="410" spans="1:10" x14ac:dyDescent="0.25">
      <c r="A410" t="s">
        <v>10</v>
      </c>
      <c r="B410" t="s">
        <v>377</v>
      </c>
      <c r="C410" t="s">
        <v>429</v>
      </c>
      <c r="D410">
        <v>716390</v>
      </c>
      <c r="E410" t="s">
        <v>13</v>
      </c>
      <c r="F410">
        <v>43.86</v>
      </c>
      <c r="G410">
        <v>-79.37</v>
      </c>
      <c r="H410">
        <v>-5</v>
      </c>
      <c r="I410">
        <v>198.1</v>
      </c>
      <c r="J410" t="str">
        <f>HYPERLINK("https://climate.onebuilding.org/WMO_Region_4_North_and_Central_America/CAN_Canada/ON_Ontario/CAN_ON_Toronto.Buttonville.AP.716390_CWEC2020.zip")</f>
        <v>https://climate.onebuilding.org/WMO_Region_4_North_and_Central_America/CAN_Canada/ON_Ontario/CAN_ON_Toronto.Buttonville.AP.716390_CWEC2020.zip</v>
      </c>
    </row>
    <row r="411" spans="1:10" x14ac:dyDescent="0.25">
      <c r="A411" t="s">
        <v>10</v>
      </c>
      <c r="B411" t="s">
        <v>377</v>
      </c>
      <c r="C411" t="s">
        <v>430</v>
      </c>
      <c r="D411">
        <v>712650</v>
      </c>
      <c r="E411" t="s">
        <v>13</v>
      </c>
      <c r="F411">
        <v>43.63</v>
      </c>
      <c r="G411">
        <v>-79.39</v>
      </c>
      <c r="H411">
        <v>-5</v>
      </c>
      <c r="I411">
        <v>76.8</v>
      </c>
      <c r="J411" t="str">
        <f>HYPERLINK("https://climate.onebuilding.org/WMO_Region_4_North_and_Central_America/CAN_Canada/ON_Ontario/CAN_ON_Toronto.City.Centre.712650_CWEC2020.zip")</f>
        <v>https://climate.onebuilding.org/WMO_Region_4_North_and_Central_America/CAN_Canada/ON_Ontario/CAN_ON_Toronto.City.Centre.712650_CWEC2020.zip</v>
      </c>
    </row>
    <row r="412" spans="1:10" x14ac:dyDescent="0.25">
      <c r="A412" t="s">
        <v>10</v>
      </c>
      <c r="B412" t="s">
        <v>377</v>
      </c>
      <c r="C412" t="s">
        <v>431</v>
      </c>
      <c r="D412">
        <v>715080</v>
      </c>
      <c r="E412" t="s">
        <v>13</v>
      </c>
      <c r="F412">
        <v>43.67</v>
      </c>
      <c r="G412">
        <v>-79.400000000000006</v>
      </c>
      <c r="H412">
        <v>-5</v>
      </c>
      <c r="I412">
        <v>112.5</v>
      </c>
      <c r="J412" t="str">
        <f>HYPERLINK("https://climate.onebuilding.org/WMO_Region_4_North_and_Central_America/CAN_Canada/ON_Ontario/CAN_ON_Toronto.City.715080_CWEC2020.zip")</f>
        <v>https://climate.onebuilding.org/WMO_Region_4_North_and_Central_America/CAN_Canada/ON_Ontario/CAN_ON_Toronto.City.715080_CWEC2020.zip</v>
      </c>
    </row>
    <row r="413" spans="1:10" x14ac:dyDescent="0.25">
      <c r="A413" t="s">
        <v>10</v>
      </c>
      <c r="B413" t="s">
        <v>377</v>
      </c>
      <c r="C413" t="s">
        <v>432</v>
      </c>
      <c r="D413">
        <v>716240</v>
      </c>
      <c r="E413" t="s">
        <v>13</v>
      </c>
      <c r="F413">
        <v>43.68</v>
      </c>
      <c r="G413">
        <v>-79.63</v>
      </c>
      <c r="H413">
        <v>-5</v>
      </c>
      <c r="I413">
        <v>173.4</v>
      </c>
      <c r="J413" t="str">
        <f>HYPERLINK("https://climate.onebuilding.org/WMO_Region_4_North_and_Central_America/CAN_Canada/ON_Ontario/CAN_ON_Toronto.Intl.AP.716240_CWEC2020.zip")</f>
        <v>https://climate.onebuilding.org/WMO_Region_4_North_and_Central_America/CAN_Canada/ON_Ontario/CAN_ON_Toronto.Intl.AP.716240_CWEC2020.zip</v>
      </c>
    </row>
    <row r="414" spans="1:10" x14ac:dyDescent="0.25">
      <c r="A414" t="s">
        <v>10</v>
      </c>
      <c r="B414" t="s">
        <v>377</v>
      </c>
      <c r="C414" t="s">
        <v>433</v>
      </c>
      <c r="D414">
        <v>716210</v>
      </c>
      <c r="E414" t="s">
        <v>13</v>
      </c>
      <c r="F414">
        <v>44.12</v>
      </c>
      <c r="G414">
        <v>-77.53</v>
      </c>
      <c r="H414">
        <v>-5</v>
      </c>
      <c r="I414">
        <v>86.3</v>
      </c>
      <c r="J414" t="str">
        <f>HYPERLINK("https://climate.onebuilding.org/WMO_Region_4_North_and_Central_America/CAN_Canada/ON_Ontario/CAN_ON_Trenton.AP.716210_CWEC2020.zip")</f>
        <v>https://climate.onebuilding.org/WMO_Region_4_North_and_Central_America/CAN_Canada/ON_Ontario/CAN_ON_Trenton.AP.716210_CWEC2020.zip</v>
      </c>
    </row>
    <row r="415" spans="1:10" x14ac:dyDescent="0.25">
      <c r="A415" t="s">
        <v>10</v>
      </c>
      <c r="B415" t="s">
        <v>377</v>
      </c>
      <c r="C415" t="s">
        <v>434</v>
      </c>
      <c r="D415">
        <v>714350</v>
      </c>
      <c r="E415" t="s">
        <v>13</v>
      </c>
      <c r="F415">
        <v>49.03</v>
      </c>
      <c r="G415">
        <v>-90.47</v>
      </c>
      <c r="H415">
        <v>-5</v>
      </c>
      <c r="I415">
        <v>488.5</v>
      </c>
      <c r="J415" t="str">
        <f>HYPERLINK("https://climate.onebuilding.org/WMO_Region_4_North_and_Central_America/CAN_Canada/ON_Ontario/CAN_ON_Upsala.AUT.714350_CWEC2020.zip")</f>
        <v>https://climate.onebuilding.org/WMO_Region_4_North_and_Central_America/CAN_Canada/ON_Ontario/CAN_ON_Upsala.AUT.714350_CWEC2020.zip</v>
      </c>
    </row>
    <row r="416" spans="1:10" x14ac:dyDescent="0.25">
      <c r="A416" t="s">
        <v>10</v>
      </c>
      <c r="B416" t="s">
        <v>377</v>
      </c>
      <c r="C416" t="s">
        <v>435</v>
      </c>
      <c r="D416">
        <v>711710</v>
      </c>
      <c r="E416" t="s">
        <v>13</v>
      </c>
      <c r="F416">
        <v>43.18</v>
      </c>
      <c r="G416">
        <v>-79.400000000000006</v>
      </c>
      <c r="H416">
        <v>-5</v>
      </c>
      <c r="I416">
        <v>79.2</v>
      </c>
      <c r="J416" t="str">
        <f>HYPERLINK("https://climate.onebuilding.org/WMO_Region_4_North_and_Central_America/CAN_Canada/ON_Ontario/CAN_ON_Vineland.Station.RCS.711710_CWEC2020.zip")</f>
        <v>https://climate.onebuilding.org/WMO_Region_4_North_and_Central_America/CAN_Canada/ON_Ontario/CAN_ON_Vineland.Station.RCS.711710_CWEC2020.zip</v>
      </c>
    </row>
    <row r="417" spans="1:10" x14ac:dyDescent="0.25">
      <c r="A417" t="s">
        <v>10</v>
      </c>
      <c r="B417" t="s">
        <v>377</v>
      </c>
      <c r="C417" t="s">
        <v>436</v>
      </c>
      <c r="D417">
        <v>717380</v>
      </c>
      <c r="E417" t="s">
        <v>13</v>
      </c>
      <c r="F417">
        <v>47.97</v>
      </c>
      <c r="G417">
        <v>-84.79</v>
      </c>
      <c r="H417">
        <v>-5</v>
      </c>
      <c r="I417">
        <v>287.7</v>
      </c>
      <c r="J417" t="str">
        <f>HYPERLINK("https://climate.onebuilding.org/WMO_Region_4_North_and_Central_America/CAN_Canada/ON_Ontario/CAN_ON_Wawa.AP.717380_CWEC2020.zip")</f>
        <v>https://climate.onebuilding.org/WMO_Region_4_North_and_Central_America/CAN_Canada/ON_Ontario/CAN_ON_Wawa.AP.717380_CWEC2020.zip</v>
      </c>
    </row>
    <row r="418" spans="1:10" x14ac:dyDescent="0.25">
      <c r="A418" t="s">
        <v>10</v>
      </c>
      <c r="B418" t="s">
        <v>377</v>
      </c>
      <c r="C418" t="s">
        <v>437</v>
      </c>
      <c r="D418">
        <v>716330</v>
      </c>
      <c r="E418" t="s">
        <v>13</v>
      </c>
      <c r="F418">
        <v>44.74</v>
      </c>
      <c r="G418">
        <v>-81.11</v>
      </c>
      <c r="H418">
        <v>-5</v>
      </c>
      <c r="I418">
        <v>221.9</v>
      </c>
      <c r="J418" t="str">
        <f>HYPERLINK("https://climate.onebuilding.org/WMO_Region_4_North_and_Central_America/CAN_Canada/ON_Ontario/CAN_ON_Wiarton.AP.716330_CWEC2020.zip")</f>
        <v>https://climate.onebuilding.org/WMO_Region_4_North_and_Central_America/CAN_Canada/ON_Ontario/CAN_ON_Wiarton.AP.716330_CWEC2020.zip</v>
      </c>
    </row>
    <row r="419" spans="1:10" x14ac:dyDescent="0.25">
      <c r="A419" t="s">
        <v>10</v>
      </c>
      <c r="B419" t="s">
        <v>377</v>
      </c>
      <c r="C419" t="s">
        <v>438</v>
      </c>
      <c r="D419">
        <v>715380</v>
      </c>
      <c r="E419" t="s">
        <v>13</v>
      </c>
      <c r="F419">
        <v>42.28</v>
      </c>
      <c r="G419">
        <v>-82.96</v>
      </c>
      <c r="H419">
        <v>-5</v>
      </c>
      <c r="I419">
        <v>189.6</v>
      </c>
      <c r="J419" t="str">
        <f>HYPERLINK("https://climate.onebuilding.org/WMO_Region_4_North_and_Central_America/CAN_Canada/ON_Ontario/CAN_ON_Windsor.AP.715380_CWEC2020.zip")</f>
        <v>https://climate.onebuilding.org/WMO_Region_4_North_and_Central_America/CAN_Canada/ON_Ontario/CAN_ON_Windsor.AP.715380_CWEC2020.zip</v>
      </c>
    </row>
    <row r="420" spans="1:10" x14ac:dyDescent="0.25">
      <c r="A420" t="s">
        <v>10</v>
      </c>
      <c r="B420" t="s">
        <v>439</v>
      </c>
      <c r="C420" t="s">
        <v>440</v>
      </c>
      <c r="D420">
        <v>717060</v>
      </c>
      <c r="E420" t="s">
        <v>13</v>
      </c>
      <c r="F420">
        <v>46.29</v>
      </c>
      <c r="G420">
        <v>-63.12</v>
      </c>
      <c r="H420">
        <v>-4</v>
      </c>
      <c r="I420">
        <v>48.5</v>
      </c>
      <c r="J420" t="str">
        <f>HYPERLINK("https://climate.onebuilding.org/WMO_Region_4_North_and_Central_America/CAN_Canada/PE_Prince_Edward_Island/CAN_PE_Charlottetown.AP.717060_CWEC2020.zip")</f>
        <v>https://climate.onebuilding.org/WMO_Region_4_North_and_Central_America/CAN_Canada/PE_Prince_Edward_Island/CAN_PE_Charlottetown.AP.717060_CWEC2020.zip</v>
      </c>
    </row>
    <row r="421" spans="1:10" x14ac:dyDescent="0.25">
      <c r="A421" t="s">
        <v>10</v>
      </c>
      <c r="B421" t="s">
        <v>439</v>
      </c>
      <c r="C421" t="s">
        <v>441</v>
      </c>
      <c r="D421">
        <v>714120</v>
      </c>
      <c r="E421" t="s">
        <v>13</v>
      </c>
      <c r="F421">
        <v>46.46</v>
      </c>
      <c r="G421">
        <v>-61.99</v>
      </c>
      <c r="H421">
        <v>-4</v>
      </c>
      <c r="I421">
        <v>7.7</v>
      </c>
      <c r="J421" t="str">
        <f>HYPERLINK("https://climate.onebuilding.org/WMO_Region_4_North_and_Central_America/CAN_Canada/PE_Prince_Edward_Island/CAN_PE_East.Point.AUT.714120_CWEC2020.zip")</f>
        <v>https://climate.onebuilding.org/WMO_Region_4_North_and_Central_America/CAN_Canada/PE_Prince_Edward_Island/CAN_PE_East.Point.AUT.714120_CWEC2020.zip</v>
      </c>
    </row>
    <row r="422" spans="1:10" x14ac:dyDescent="0.25">
      <c r="A422" t="s">
        <v>10</v>
      </c>
      <c r="B422" t="s">
        <v>439</v>
      </c>
      <c r="C422" t="s">
        <v>442</v>
      </c>
      <c r="D422">
        <v>713500</v>
      </c>
      <c r="E422" t="s">
        <v>13</v>
      </c>
      <c r="F422">
        <v>46.34</v>
      </c>
      <c r="G422">
        <v>-63.17</v>
      </c>
      <c r="H422">
        <v>-4</v>
      </c>
      <c r="I422">
        <v>53</v>
      </c>
      <c r="J422" t="str">
        <f>HYPERLINK("https://climate.onebuilding.org/WMO_Region_4_North_and_Central_America/CAN_Canada/PE_Prince_Edward_Island/CAN_PE_Harrington.CDA.CS.713500_CWEC2020.zip")</f>
        <v>https://climate.onebuilding.org/WMO_Region_4_North_and_Central_America/CAN_Canada/PE_Prince_Edward_Island/CAN_PE_Harrington.CDA.CS.713500_CWEC2020.zip</v>
      </c>
    </row>
    <row r="423" spans="1:10" x14ac:dyDescent="0.25">
      <c r="A423" t="s">
        <v>10</v>
      </c>
      <c r="B423" t="s">
        <v>439</v>
      </c>
      <c r="C423" t="s">
        <v>443</v>
      </c>
      <c r="D423">
        <v>710267</v>
      </c>
      <c r="E423" t="s">
        <v>13</v>
      </c>
      <c r="F423">
        <v>46.3</v>
      </c>
      <c r="G423">
        <v>-63.58</v>
      </c>
      <c r="H423">
        <v>-4</v>
      </c>
      <c r="I423">
        <v>45.7</v>
      </c>
      <c r="J423" t="str">
        <f>HYPERLINK("https://climate.onebuilding.org/WMO_Region_4_North_and_Central_America/CAN_Canada/PE_Prince_Edward_Island/CAN_PE_Maple.Plains.710267_CWEC2020.zip")</f>
        <v>https://climate.onebuilding.org/WMO_Region_4_North_and_Central_America/CAN_Canada/PE_Prince_Edward_Island/CAN_PE_Maple.Plains.710267_CWEC2020.zip</v>
      </c>
    </row>
    <row r="424" spans="1:10" x14ac:dyDescent="0.25">
      <c r="A424" t="s">
        <v>10</v>
      </c>
      <c r="B424" t="s">
        <v>439</v>
      </c>
      <c r="C424" t="s">
        <v>444</v>
      </c>
      <c r="D424">
        <v>719870</v>
      </c>
      <c r="E424" t="s">
        <v>13</v>
      </c>
      <c r="F424">
        <v>47.06</v>
      </c>
      <c r="G424">
        <v>-64</v>
      </c>
      <c r="H424">
        <v>-4</v>
      </c>
      <c r="I424">
        <v>7.6</v>
      </c>
      <c r="J424" t="str">
        <f>HYPERLINK("https://climate.onebuilding.org/WMO_Region_4_North_and_Central_America/CAN_Canada/PE_Prince_Edward_Island/CAN_PE_North.Cape.719870_CWEC2020.zip")</f>
        <v>https://climate.onebuilding.org/WMO_Region_4_North_and_Central_America/CAN_Canada/PE_Prince_Edward_Island/CAN_PE_North.Cape.719870_CWEC2020.zip</v>
      </c>
    </row>
    <row r="425" spans="1:10" x14ac:dyDescent="0.25">
      <c r="A425" t="s">
        <v>10</v>
      </c>
      <c r="B425" t="s">
        <v>439</v>
      </c>
      <c r="C425" t="s">
        <v>445</v>
      </c>
      <c r="D425">
        <v>713100</v>
      </c>
      <c r="E425" t="s">
        <v>13</v>
      </c>
      <c r="F425">
        <v>46.45</v>
      </c>
      <c r="G425">
        <v>-62.58</v>
      </c>
      <c r="H425">
        <v>-4</v>
      </c>
      <c r="I425">
        <v>29.7</v>
      </c>
      <c r="J425" t="str">
        <f>HYPERLINK("https://climate.onebuilding.org/WMO_Region_4_North_and_Central_America/CAN_Canada/PE_Prince_Edward_Island/CAN_PE_St.Peters.713100_CWEC2020.zip")</f>
        <v>https://climate.onebuilding.org/WMO_Region_4_North_and_Central_America/CAN_Canada/PE_Prince_Edward_Island/CAN_PE_St.Peters.713100_CWEC2020.zip</v>
      </c>
    </row>
    <row r="426" spans="1:10" x14ac:dyDescent="0.25">
      <c r="A426" t="s">
        <v>10</v>
      </c>
      <c r="B426" t="s">
        <v>439</v>
      </c>
      <c r="C426" t="s">
        <v>446</v>
      </c>
      <c r="D426">
        <v>717020</v>
      </c>
      <c r="E426" t="s">
        <v>13</v>
      </c>
      <c r="F426">
        <v>46.44</v>
      </c>
      <c r="G426">
        <v>-63.84</v>
      </c>
      <c r="H426">
        <v>-4</v>
      </c>
      <c r="I426">
        <v>12.2</v>
      </c>
      <c r="J426" t="str">
        <f>HYPERLINK("https://climate.onebuilding.org/WMO_Region_4_North_and_Central_America/CAN_Canada/PE_Prince_Edward_Island/CAN_PE_Summerside.717020_CWEC2020.zip")</f>
        <v>https://climate.onebuilding.org/WMO_Region_4_North_and_Central_America/CAN_Canada/PE_Prince_Edward_Island/CAN_PE_Summerside.717020_CWEC2020.zip</v>
      </c>
    </row>
    <row r="427" spans="1:10" x14ac:dyDescent="0.25">
      <c r="A427" t="s">
        <v>10</v>
      </c>
      <c r="B427" t="s">
        <v>447</v>
      </c>
      <c r="C427" t="s">
        <v>448</v>
      </c>
      <c r="D427">
        <v>713860</v>
      </c>
      <c r="E427" t="s">
        <v>13</v>
      </c>
      <c r="F427">
        <v>48.47</v>
      </c>
      <c r="G427">
        <v>-67.430000000000007</v>
      </c>
      <c r="H427">
        <v>-5</v>
      </c>
      <c r="I427">
        <v>166</v>
      </c>
      <c r="J427" t="str">
        <f>HYPERLINK("https://climate.onebuilding.org/WMO_Region_4_North_and_Central_America/CAN_Canada/QC_Quebec/CAN_QC_Amqui.713860_CWEC2020.zip")</f>
        <v>https://climate.onebuilding.org/WMO_Region_4_North_and_Central_America/CAN_Canada/QC_Quebec/CAN_QC_Amqui.713860_CWEC2020.zip</v>
      </c>
    </row>
    <row r="428" spans="1:10" x14ac:dyDescent="0.25">
      <c r="A428" t="s">
        <v>10</v>
      </c>
      <c r="B428" t="s">
        <v>447</v>
      </c>
      <c r="C428" t="s">
        <v>449</v>
      </c>
      <c r="D428">
        <v>717270</v>
      </c>
      <c r="E428" t="s">
        <v>13</v>
      </c>
      <c r="F428">
        <v>48.33</v>
      </c>
      <c r="G428">
        <v>-71</v>
      </c>
      <c r="H428">
        <v>-5</v>
      </c>
      <c r="I428">
        <v>159.1</v>
      </c>
      <c r="J428" t="str">
        <f>HYPERLINK("https://climate.onebuilding.org/WMO_Region_4_North_and_Central_America/CAN_Canada/QC_Quebec/CAN_QC_Bagotville.AP.717270_CWEC2020.zip")</f>
        <v>https://climate.onebuilding.org/WMO_Region_4_North_and_Central_America/CAN_Canada/QC_Quebec/CAN_QC_Bagotville.AP.717270_CWEC2020.zip</v>
      </c>
    </row>
    <row r="429" spans="1:10" x14ac:dyDescent="0.25">
      <c r="A429" t="s">
        <v>10</v>
      </c>
      <c r="B429" t="s">
        <v>447</v>
      </c>
      <c r="C429" t="s">
        <v>450</v>
      </c>
      <c r="D429">
        <v>716910</v>
      </c>
      <c r="E429" t="s">
        <v>13</v>
      </c>
      <c r="F429">
        <v>49.13</v>
      </c>
      <c r="G429">
        <v>-68.2</v>
      </c>
      <c r="H429">
        <v>-5</v>
      </c>
      <c r="I429">
        <v>21.6</v>
      </c>
      <c r="J429" t="str">
        <f>HYPERLINK("https://climate.onebuilding.org/WMO_Region_4_North_and_Central_America/CAN_Canada/QC_Quebec/CAN_QC_Baie.Comeau.AP.716910_CWEC2020.zip")</f>
        <v>https://climate.onebuilding.org/WMO_Region_4_North_and_Central_America/CAN_Canada/QC_Quebec/CAN_QC_Baie.Comeau.AP.716910_CWEC2020.zip</v>
      </c>
    </row>
    <row r="430" spans="1:10" x14ac:dyDescent="0.25">
      <c r="A430" t="s">
        <v>10</v>
      </c>
      <c r="B430" t="s">
        <v>447</v>
      </c>
      <c r="C430" t="s">
        <v>451</v>
      </c>
      <c r="D430">
        <v>718290</v>
      </c>
      <c r="E430" t="s">
        <v>13</v>
      </c>
      <c r="F430">
        <v>49.26</v>
      </c>
      <c r="G430">
        <v>-68.150000000000006</v>
      </c>
      <c r="H430">
        <v>-5</v>
      </c>
      <c r="I430">
        <v>129.5</v>
      </c>
      <c r="J430" t="str">
        <f>HYPERLINK("https://climate.onebuilding.org/WMO_Region_4_North_and_Central_America/CAN_Canada/QC_Quebec/CAN_QC_Baie.Comeau.718290_CWEC2020.zip")</f>
        <v>https://climate.onebuilding.org/WMO_Region_4_North_and_Central_America/CAN_Canada/QC_Quebec/CAN_QC_Baie.Comeau.718290_CWEC2020.zip</v>
      </c>
    </row>
    <row r="431" spans="1:10" x14ac:dyDescent="0.25">
      <c r="A431" t="s">
        <v>10</v>
      </c>
      <c r="B431" t="s">
        <v>447</v>
      </c>
      <c r="C431" t="s">
        <v>452</v>
      </c>
      <c r="D431">
        <v>717320</v>
      </c>
      <c r="E431" t="s">
        <v>13</v>
      </c>
      <c r="F431">
        <v>46.71</v>
      </c>
      <c r="G431">
        <v>-79.099999999999994</v>
      </c>
      <c r="H431">
        <v>-5</v>
      </c>
      <c r="I431">
        <v>181.4</v>
      </c>
      <c r="J431" t="str">
        <f>HYPERLINK("https://climate.onebuilding.org/WMO_Region_4_North_and_Central_America/CAN_Canada/QC_Quebec/CAN_QC_Barrage.Temiscamingue.717320_CWEC2020.zip")</f>
        <v>https://climate.onebuilding.org/WMO_Region_4_North_and_Central_America/CAN_Canada/QC_Quebec/CAN_QC_Barrage.Temiscamingue.717320_CWEC2020.zip</v>
      </c>
    </row>
    <row r="432" spans="1:10" x14ac:dyDescent="0.25">
      <c r="A432" t="s">
        <v>10</v>
      </c>
      <c r="B432" t="s">
        <v>447</v>
      </c>
      <c r="C432" t="s">
        <v>453</v>
      </c>
      <c r="D432">
        <v>713230</v>
      </c>
      <c r="E432" t="s">
        <v>13</v>
      </c>
      <c r="F432">
        <v>46.21</v>
      </c>
      <c r="G432">
        <v>-70.78</v>
      </c>
      <c r="H432">
        <v>-5</v>
      </c>
      <c r="I432">
        <v>229.2</v>
      </c>
      <c r="J432" t="str">
        <f>HYPERLINK("https://climate.onebuilding.org/WMO_Region_4_North_and_Central_America/CAN_Canada/QC_Quebec/CAN_QC_Beauceville.713230_CWEC2020.zip")</f>
        <v>https://climate.onebuilding.org/WMO_Region_4_North_and_Central_America/CAN_Canada/QC_Quebec/CAN_QC_Beauceville.713230_CWEC2020.zip</v>
      </c>
    </row>
    <row r="433" spans="1:10" x14ac:dyDescent="0.25">
      <c r="A433" t="s">
        <v>10</v>
      </c>
      <c r="B433" t="s">
        <v>447</v>
      </c>
      <c r="C433" t="s">
        <v>454</v>
      </c>
      <c r="D433">
        <v>715780</v>
      </c>
      <c r="E433" t="s">
        <v>13</v>
      </c>
      <c r="F433">
        <v>46.84</v>
      </c>
      <c r="G433">
        <v>-71.2</v>
      </c>
      <c r="H433">
        <v>-5</v>
      </c>
      <c r="I433">
        <v>10</v>
      </c>
      <c r="J433" t="str">
        <f>HYPERLINK("https://climate.onebuilding.org/WMO_Region_4_North_and_Central_America/CAN_Canada/QC_Quebec/CAN_QC_Beauport.715780_CWEC2020.zip")</f>
        <v>https://climate.onebuilding.org/WMO_Region_4_North_and_Central_America/CAN_Canada/QC_Quebec/CAN_QC_Beauport.715780_CWEC2020.zip</v>
      </c>
    </row>
    <row r="434" spans="1:10" x14ac:dyDescent="0.25">
      <c r="A434" t="s">
        <v>10</v>
      </c>
      <c r="B434" t="s">
        <v>447</v>
      </c>
      <c r="C434" t="s">
        <v>455</v>
      </c>
      <c r="D434">
        <v>713830</v>
      </c>
      <c r="E434" t="s">
        <v>13</v>
      </c>
      <c r="F434">
        <v>50.73</v>
      </c>
      <c r="G434">
        <v>-71.010000000000005</v>
      </c>
      <c r="H434">
        <v>-5</v>
      </c>
      <c r="I434">
        <v>498</v>
      </c>
      <c r="J434" t="str">
        <f>HYPERLINK("https://climate.onebuilding.org/WMO_Region_4_North_and_Central_America/CAN_Canada/QC_Quebec/CAN_QC_Bonnard.713830_CWEC2020.zip")</f>
        <v>https://climate.onebuilding.org/WMO_Region_4_North_and_Central_America/CAN_Canada/QC_Quebec/CAN_QC_Bonnard.713830_CWEC2020.zip</v>
      </c>
    </row>
    <row r="435" spans="1:10" x14ac:dyDescent="0.25">
      <c r="A435" t="s">
        <v>10</v>
      </c>
      <c r="B435" t="s">
        <v>447</v>
      </c>
      <c r="C435" t="s">
        <v>456</v>
      </c>
      <c r="D435">
        <v>714290</v>
      </c>
      <c r="E435" t="s">
        <v>13</v>
      </c>
      <c r="F435">
        <v>48.42</v>
      </c>
      <c r="G435">
        <v>-64.319999999999993</v>
      </c>
      <c r="H435">
        <v>-5</v>
      </c>
      <c r="I435">
        <v>15.4</v>
      </c>
      <c r="J435" t="str">
        <f>HYPERLINK("https://climate.onebuilding.org/WMO_Region_4_North_and_Central_America/CAN_Canada/QC_Quebec/CAN_QC_Cap.Despoir.714290_CWEC2020.zip")</f>
        <v>https://climate.onebuilding.org/WMO_Region_4_North_and_Central_America/CAN_Canada/QC_Quebec/CAN_QC_Cap.Despoir.714290_CWEC2020.zip</v>
      </c>
    </row>
    <row r="436" spans="1:10" x14ac:dyDescent="0.25">
      <c r="A436" t="s">
        <v>10</v>
      </c>
      <c r="B436" t="s">
        <v>447</v>
      </c>
      <c r="C436" t="s">
        <v>457</v>
      </c>
      <c r="D436">
        <v>714250</v>
      </c>
      <c r="E436" t="s">
        <v>13</v>
      </c>
      <c r="F436">
        <v>49.25</v>
      </c>
      <c r="G436">
        <v>-65.319999999999993</v>
      </c>
      <c r="H436">
        <v>-5</v>
      </c>
      <c r="I436">
        <v>29</v>
      </c>
      <c r="J436" t="str">
        <f>HYPERLINK("https://climate.onebuilding.org/WMO_Region_4_North_and_Central_America/CAN_Canada/QC_Quebec/CAN_QC_Cap.Madeleine.714250_CWEC2020.zip")</f>
        <v>https://climate.onebuilding.org/WMO_Region_4_North_and_Central_America/CAN_Canada/QC_Quebec/CAN_QC_Cap.Madeleine.714250_CWEC2020.zip</v>
      </c>
    </row>
    <row r="437" spans="1:10" x14ac:dyDescent="0.25">
      <c r="A437" t="s">
        <v>10</v>
      </c>
      <c r="B437" t="s">
        <v>447</v>
      </c>
      <c r="C437" t="s">
        <v>458</v>
      </c>
      <c r="D437">
        <v>711860</v>
      </c>
      <c r="E437" t="s">
        <v>13</v>
      </c>
      <c r="F437">
        <v>48.37</v>
      </c>
      <c r="G437">
        <v>-70.540000000000006</v>
      </c>
      <c r="H437">
        <v>-5</v>
      </c>
      <c r="I437">
        <v>7.3</v>
      </c>
      <c r="J437" t="str">
        <f>HYPERLINK("https://climate.onebuilding.org/WMO_Region_4_North_and_Central_America/CAN_Canada/QC_Quebec/CAN_QC_Cap.Rouge.711860_CWEC2020.zip")</f>
        <v>https://climate.onebuilding.org/WMO_Region_4_North_and_Central_America/CAN_Canada/QC_Quebec/CAN_QC_Cap.Rouge.711860_CWEC2020.zip</v>
      </c>
    </row>
    <row r="438" spans="1:10" x14ac:dyDescent="0.25">
      <c r="A438" t="s">
        <v>10</v>
      </c>
      <c r="B438" t="s">
        <v>447</v>
      </c>
      <c r="C438" t="s">
        <v>459</v>
      </c>
      <c r="D438">
        <v>713840</v>
      </c>
      <c r="E438" t="s">
        <v>13</v>
      </c>
      <c r="F438">
        <v>47.08</v>
      </c>
      <c r="G438">
        <v>-70.78</v>
      </c>
      <c r="H438">
        <v>-5</v>
      </c>
      <c r="I438">
        <v>6</v>
      </c>
      <c r="J438" t="str">
        <f>HYPERLINK("https://climate.onebuilding.org/WMO_Region_4_North_and_Central_America/CAN_Canada/QC_Quebec/CAN_QC_Cap.Tourmente.713840_CWEC2020.zip")</f>
        <v>https://climate.onebuilding.org/WMO_Region_4_North_and_Central_America/CAN_Canada/QC_Quebec/CAN_QC_Cap.Tourmente.713840_CWEC2020.zip</v>
      </c>
    </row>
    <row r="439" spans="1:10" x14ac:dyDescent="0.25">
      <c r="A439" t="s">
        <v>10</v>
      </c>
      <c r="B439" t="s">
        <v>447</v>
      </c>
      <c r="C439" t="s">
        <v>460</v>
      </c>
      <c r="D439">
        <v>713740</v>
      </c>
      <c r="E439" t="s">
        <v>13</v>
      </c>
      <c r="F439">
        <v>50.16</v>
      </c>
      <c r="G439">
        <v>-60.06</v>
      </c>
      <c r="H439">
        <v>-4</v>
      </c>
      <c r="I439">
        <v>7</v>
      </c>
      <c r="J439" t="str">
        <f>HYPERLINK("https://climate.onebuilding.org/WMO_Region_4_North_and_Central_America/CAN_Canada/QC_Quebec/CAN_QC_Cape.Whittle.713740_CWEC2020.zip")</f>
        <v>https://climate.onebuilding.org/WMO_Region_4_North_and_Central_America/CAN_Canada/QC_Quebec/CAN_QC_Cape.Whittle.713740_CWEC2020.zip</v>
      </c>
    </row>
    <row r="440" spans="1:10" x14ac:dyDescent="0.25">
      <c r="A440" t="s">
        <v>10</v>
      </c>
      <c r="B440" t="s">
        <v>447</v>
      </c>
      <c r="C440" t="s">
        <v>461</v>
      </c>
      <c r="D440">
        <v>715230</v>
      </c>
      <c r="E440" t="s">
        <v>13</v>
      </c>
      <c r="F440">
        <v>49.28</v>
      </c>
      <c r="G440">
        <v>-73.36</v>
      </c>
      <c r="H440">
        <v>-5</v>
      </c>
      <c r="I440">
        <v>303.8</v>
      </c>
      <c r="J440" t="str">
        <f>HYPERLINK("https://climate.onebuilding.org/WMO_Region_4_North_and_Central_America/CAN_Canada/QC_Quebec/CAN_QC_Chamouchouane.715230_CWEC2020.zip")</f>
        <v>https://climate.onebuilding.org/WMO_Region_4_North_and_Central_America/CAN_Canada/QC_Quebec/CAN_QC_Chamouchouane.715230_CWEC2020.zip</v>
      </c>
    </row>
    <row r="441" spans="1:10" x14ac:dyDescent="0.25">
      <c r="A441" t="s">
        <v>10</v>
      </c>
      <c r="B441" t="s">
        <v>447</v>
      </c>
      <c r="C441" t="s">
        <v>462</v>
      </c>
      <c r="D441">
        <v>718240</v>
      </c>
      <c r="E441" t="s">
        <v>13</v>
      </c>
      <c r="F441">
        <v>49.82</v>
      </c>
      <c r="G441">
        <v>-74.98</v>
      </c>
      <c r="H441">
        <v>-5</v>
      </c>
      <c r="I441">
        <v>381.1</v>
      </c>
      <c r="J441" t="str">
        <f>HYPERLINK("https://climate.onebuilding.org/WMO_Region_4_North_and_Central_America/CAN_Canada/QC_Quebec/CAN_QC_Chapais.718240_CWEC2020.zip")</f>
        <v>https://climate.onebuilding.org/WMO_Region_4_North_and_Central_America/CAN_Canada/QC_Quebec/CAN_QC_Chapais.718240_CWEC2020.zip</v>
      </c>
    </row>
    <row r="442" spans="1:10" x14ac:dyDescent="0.25">
      <c r="A442" t="s">
        <v>10</v>
      </c>
      <c r="B442" t="s">
        <v>447</v>
      </c>
      <c r="C442" t="s">
        <v>463</v>
      </c>
      <c r="D442">
        <v>713190</v>
      </c>
      <c r="E442" t="s">
        <v>13</v>
      </c>
      <c r="F442">
        <v>47.28</v>
      </c>
      <c r="G442">
        <v>-70.64</v>
      </c>
      <c r="H442">
        <v>-5</v>
      </c>
      <c r="I442">
        <v>722.7</v>
      </c>
      <c r="J442" t="str">
        <f>HYPERLINK("https://climate.onebuilding.org/WMO_Region_4_North_and_Central_America/CAN_Canada/QC_Quebec/CAN_QC_Charlevoix.Mrc.713190_CWEC2020.zip")</f>
        <v>https://climate.onebuilding.org/WMO_Region_4_North_and_Central_America/CAN_Canada/QC_Quebec/CAN_QC_Charlevoix.Mrc.713190_CWEC2020.zip</v>
      </c>
    </row>
    <row r="443" spans="1:10" x14ac:dyDescent="0.25">
      <c r="A443" t="s">
        <v>10</v>
      </c>
      <c r="B443" t="s">
        <v>447</v>
      </c>
      <c r="C443" t="s">
        <v>464</v>
      </c>
      <c r="D443">
        <v>718140</v>
      </c>
      <c r="E443" t="s">
        <v>13</v>
      </c>
      <c r="F443">
        <v>50.47</v>
      </c>
      <c r="G443">
        <v>-59.64</v>
      </c>
      <c r="H443">
        <v>-5</v>
      </c>
      <c r="I443">
        <v>7.7</v>
      </c>
      <c r="J443" t="str">
        <f>HYPERLINK("https://climate.onebuilding.org/WMO_Region_4_North_and_Central_America/CAN_Canada/QC_Quebec/CAN_QC_Chevery.718140_CWEC2020.zip")</f>
        <v>https://climate.onebuilding.org/WMO_Region_4_North_and_Central_America/CAN_Canada/QC_Quebec/CAN_QC_Chevery.718140_CWEC2020.zip</v>
      </c>
    </row>
    <row r="444" spans="1:10" x14ac:dyDescent="0.25">
      <c r="A444" t="s">
        <v>10</v>
      </c>
      <c r="B444" t="s">
        <v>447</v>
      </c>
      <c r="C444" t="s">
        <v>465</v>
      </c>
      <c r="D444">
        <v>715220</v>
      </c>
      <c r="E444" t="s">
        <v>13</v>
      </c>
      <c r="F444">
        <v>49.84</v>
      </c>
      <c r="G444">
        <v>-71.17</v>
      </c>
      <c r="H444">
        <v>-5</v>
      </c>
      <c r="I444">
        <v>398.2</v>
      </c>
      <c r="J444" t="str">
        <f>HYPERLINK("https://climate.onebuilding.org/WMO_Region_4_North_and_Central_America/CAN_Canada/QC_Quebec/CAN_QC_Chute.Des.Passes.715220_CWEC2020.zip")</f>
        <v>https://climate.onebuilding.org/WMO_Region_4_North_and_Central_America/CAN_Canada/QC_Quebec/CAN_QC_Chute.Des.Passes.715220_CWEC2020.zip</v>
      </c>
    </row>
    <row r="445" spans="1:10" x14ac:dyDescent="0.25">
      <c r="A445" t="s">
        <v>10</v>
      </c>
      <c r="B445" t="s">
        <v>447</v>
      </c>
      <c r="C445" t="s">
        <v>466</v>
      </c>
      <c r="D445">
        <v>713890</v>
      </c>
      <c r="E445" t="s">
        <v>13</v>
      </c>
      <c r="F445">
        <v>46.69</v>
      </c>
      <c r="G445">
        <v>-71.97</v>
      </c>
      <c r="H445">
        <v>-5</v>
      </c>
      <c r="I445">
        <v>61</v>
      </c>
      <c r="J445" t="str">
        <f>HYPERLINK("https://climate.onebuilding.org/WMO_Region_4_North_and_Central_America/CAN_Canada/QC_Quebec/CAN_QC_Deschambault.713890_CWEC2020.zip")</f>
        <v>https://climate.onebuilding.org/WMO_Region_4_North_and_Central_America/CAN_Canada/QC_Quebec/CAN_QC_Deschambault.713890_CWEC2020.zip</v>
      </c>
    </row>
    <row r="446" spans="1:10" x14ac:dyDescent="0.25">
      <c r="A446" t="s">
        <v>10</v>
      </c>
      <c r="B446" t="s">
        <v>447</v>
      </c>
      <c r="C446" t="s">
        <v>467</v>
      </c>
      <c r="D446">
        <v>712120</v>
      </c>
      <c r="E446" t="s">
        <v>13</v>
      </c>
      <c r="F446">
        <v>47.32</v>
      </c>
      <c r="G446">
        <v>-71.150000000000006</v>
      </c>
      <c r="H446">
        <v>-5</v>
      </c>
      <c r="I446">
        <v>672.8</v>
      </c>
      <c r="J446" t="str">
        <f>HYPERLINK("https://climate.onebuilding.org/WMO_Region_4_North_and_Central_America/CAN_Canada/QC_Quebec/CAN_QC_Foret.Montmorency.RCS.712120_CWEC2020.zip")</f>
        <v>https://climate.onebuilding.org/WMO_Region_4_North_and_Central_America/CAN_Canada/QC_Quebec/CAN_QC_Foret.Montmorency.RCS.712120_CWEC2020.zip</v>
      </c>
    </row>
    <row r="447" spans="1:10" x14ac:dyDescent="0.25">
      <c r="A447" t="s">
        <v>10</v>
      </c>
      <c r="B447" t="s">
        <v>447</v>
      </c>
      <c r="C447" t="s">
        <v>468</v>
      </c>
      <c r="D447">
        <v>713730</v>
      </c>
      <c r="E447" t="s">
        <v>13</v>
      </c>
      <c r="F447">
        <v>45.03</v>
      </c>
      <c r="G447">
        <v>-72.849999999999994</v>
      </c>
      <c r="H447">
        <v>-5</v>
      </c>
      <c r="I447">
        <v>224</v>
      </c>
      <c r="J447" t="str">
        <f>HYPERLINK("https://climate.onebuilding.org/WMO_Region_4_North_and_Central_America/CAN_Canada/QC_Quebec/CAN_QC_Frelighsburg.713730_CWEC2020.zip")</f>
        <v>https://climate.onebuilding.org/WMO_Region_4_North_and_Central_America/CAN_Canada/QC_Quebec/CAN_QC_Frelighsburg.713730_CWEC2020.zip</v>
      </c>
    </row>
    <row r="448" spans="1:10" x14ac:dyDescent="0.25">
      <c r="A448" t="s">
        <v>10</v>
      </c>
      <c r="B448" t="s">
        <v>447</v>
      </c>
      <c r="C448" t="s">
        <v>469</v>
      </c>
      <c r="D448">
        <v>711880</v>
      </c>
      <c r="E448" t="s">
        <v>13</v>
      </c>
      <c r="F448">
        <v>48.78</v>
      </c>
      <c r="G448">
        <v>-64.48</v>
      </c>
      <c r="H448">
        <v>-5</v>
      </c>
      <c r="I448">
        <v>16</v>
      </c>
      <c r="J448" t="str">
        <f>HYPERLINK("https://climate.onebuilding.org/WMO_Region_4_North_and_Central_America/CAN_Canada/QC_Quebec/CAN_QC_Gaspe.AP.711880_CWEC2020.zip")</f>
        <v>https://climate.onebuilding.org/WMO_Region_4_North_and_Central_America/CAN_Canada/QC_Quebec/CAN_QC_Gaspe.AP.711880_CWEC2020.zip</v>
      </c>
    </row>
    <row r="449" spans="1:10" x14ac:dyDescent="0.25">
      <c r="A449" t="s">
        <v>10</v>
      </c>
      <c r="B449" t="s">
        <v>447</v>
      </c>
      <c r="C449" t="s">
        <v>470</v>
      </c>
      <c r="D449">
        <v>715840</v>
      </c>
      <c r="E449" t="s">
        <v>13</v>
      </c>
      <c r="F449">
        <v>50.28</v>
      </c>
      <c r="G449">
        <v>-63.61</v>
      </c>
      <c r="H449">
        <v>-5</v>
      </c>
      <c r="I449">
        <v>37.799999999999997</v>
      </c>
      <c r="J449" t="str">
        <f>HYPERLINK("https://climate.onebuilding.org/WMO_Region_4_North_and_Central_America/CAN_Canada/QC_Quebec/CAN_QC_Havre.St.Pierre.715840_CWEC2020.zip")</f>
        <v>https://climate.onebuilding.org/WMO_Region_4_North_and_Central_America/CAN_Canada/QC_Quebec/CAN_QC_Havre.St.Pierre.715840_CWEC2020.zip</v>
      </c>
    </row>
    <row r="450" spans="1:10" x14ac:dyDescent="0.25">
      <c r="A450" t="s">
        <v>10</v>
      </c>
      <c r="B450" t="s">
        <v>447</v>
      </c>
      <c r="C450" t="s">
        <v>471</v>
      </c>
      <c r="D450">
        <v>713910</v>
      </c>
      <c r="E450" t="s">
        <v>13</v>
      </c>
      <c r="F450">
        <v>45.84</v>
      </c>
      <c r="G450">
        <v>-75.650000000000006</v>
      </c>
      <c r="H450">
        <v>-5</v>
      </c>
      <c r="I450">
        <v>194.6</v>
      </c>
      <c r="J450" t="str">
        <f>HYPERLINK("https://climate.onebuilding.org/WMO_Region_4_North_and_Central_America/CAN_Canada/QC_Quebec/CAN_QC_High.Falls.713910_CWEC2020.zip")</f>
        <v>https://climate.onebuilding.org/WMO_Region_4_North_and_Central_America/CAN_Canada/QC_Quebec/CAN_QC_High.Falls.713910_CWEC2020.zip</v>
      </c>
    </row>
    <row r="451" spans="1:10" x14ac:dyDescent="0.25">
      <c r="A451" t="s">
        <v>10</v>
      </c>
      <c r="B451" t="s">
        <v>447</v>
      </c>
      <c r="C451" t="s">
        <v>472</v>
      </c>
      <c r="D451">
        <v>713750</v>
      </c>
      <c r="E451" t="s">
        <v>13</v>
      </c>
      <c r="F451">
        <v>50.22</v>
      </c>
      <c r="G451">
        <v>-64.209999999999994</v>
      </c>
      <c r="H451">
        <v>-5</v>
      </c>
      <c r="I451">
        <v>9</v>
      </c>
      <c r="J451" t="str">
        <f>HYPERLINK("https://climate.onebuilding.org/WMO_Region_4_North_and_Central_America/CAN_Canada/QC_Quebec/CAN_QC_Ile.Aux.Perroquets.713750_CWEC2020.zip")</f>
        <v>https://climate.onebuilding.org/WMO_Region_4_North_and_Central_America/CAN_Canada/QC_Quebec/CAN_QC_Ile.Aux.Perroquets.713750_CWEC2020.zip</v>
      </c>
    </row>
    <row r="452" spans="1:10" x14ac:dyDescent="0.25">
      <c r="A452" t="s">
        <v>10</v>
      </c>
      <c r="B452" t="s">
        <v>447</v>
      </c>
      <c r="C452" t="s">
        <v>473</v>
      </c>
      <c r="D452">
        <v>714260</v>
      </c>
      <c r="E452" t="s">
        <v>13</v>
      </c>
      <c r="F452">
        <v>48.07</v>
      </c>
      <c r="G452">
        <v>-69.56</v>
      </c>
      <c r="H452">
        <v>-5</v>
      </c>
      <c r="I452">
        <v>5.9</v>
      </c>
      <c r="J452" t="str">
        <f>HYPERLINK("https://climate.onebuilding.org/WMO_Region_4_North_and_Central_America/CAN_Canada/QC_Quebec/CAN_QC_Ile.Rouge.714260_CWEC2020.zip")</f>
        <v>https://climate.onebuilding.org/WMO_Region_4_North_and_Central_America/CAN_Canada/QC_Quebec/CAN_QC_Ile.Rouge.714260_CWEC2020.zip</v>
      </c>
    </row>
    <row r="453" spans="1:10" x14ac:dyDescent="0.25">
      <c r="A453" t="s">
        <v>10</v>
      </c>
      <c r="B453" t="s">
        <v>447</v>
      </c>
      <c r="C453" t="s">
        <v>474</v>
      </c>
      <c r="D453">
        <v>717100</v>
      </c>
      <c r="E453" t="s">
        <v>13</v>
      </c>
      <c r="F453">
        <v>47.43</v>
      </c>
      <c r="G453">
        <v>-61.77</v>
      </c>
      <c r="H453">
        <v>-5</v>
      </c>
      <c r="I453">
        <v>7.6</v>
      </c>
      <c r="J453" t="str">
        <f>HYPERLINK("https://climate.onebuilding.org/WMO_Region_4_North_and_Central_America/CAN_Canada/QC_Quebec/CAN_QC_Iles.De.La.Madeleine.717100_CWEC2020.zip")</f>
        <v>https://climate.onebuilding.org/WMO_Region_4_North_and_Central_America/CAN_Canada/QC_Quebec/CAN_QC_Iles.De.La.Madeleine.717100_CWEC2020.zip</v>
      </c>
    </row>
    <row r="454" spans="1:10" x14ac:dyDescent="0.25">
      <c r="A454" t="s">
        <v>10</v>
      </c>
      <c r="B454" t="s">
        <v>447</v>
      </c>
      <c r="C454" t="s">
        <v>475</v>
      </c>
      <c r="D454">
        <v>719070</v>
      </c>
      <c r="E454" t="s">
        <v>13</v>
      </c>
      <c r="F454">
        <v>58.47</v>
      </c>
      <c r="G454">
        <v>-78.08</v>
      </c>
      <c r="H454">
        <v>-5</v>
      </c>
      <c r="I454">
        <v>26.2</v>
      </c>
      <c r="J454" t="str">
        <f>HYPERLINK("https://climate.onebuilding.org/WMO_Region_4_North_and_Central_America/CAN_Canada/QC_Quebec/CAN_QC_Inukjuak.AP.719070_CWEC2020.zip")</f>
        <v>https://climate.onebuilding.org/WMO_Region_4_North_and_Central_America/CAN_Canada/QC_Quebec/CAN_QC_Inukjuak.AP.719070_CWEC2020.zip</v>
      </c>
    </row>
    <row r="455" spans="1:10" x14ac:dyDescent="0.25">
      <c r="A455" t="s">
        <v>10</v>
      </c>
      <c r="B455" t="s">
        <v>447</v>
      </c>
      <c r="C455" t="s">
        <v>476</v>
      </c>
      <c r="D455">
        <v>716170</v>
      </c>
      <c r="E455" t="s">
        <v>13</v>
      </c>
      <c r="F455">
        <v>48.43</v>
      </c>
      <c r="G455">
        <v>-71.14</v>
      </c>
      <c r="H455">
        <v>-5</v>
      </c>
      <c r="I455">
        <v>135.6</v>
      </c>
      <c r="J455" t="str">
        <f>HYPERLINK("https://climate.onebuilding.org/WMO_Region_4_North_and_Central_America/CAN_Canada/QC_Quebec/CAN_QC_Jonquiere.716170_CWEC2020.zip")</f>
        <v>https://climate.onebuilding.org/WMO_Region_4_North_and_Central_America/CAN_Canada/QC_Quebec/CAN_QC_Jonquiere.716170_CWEC2020.zip</v>
      </c>
    </row>
    <row r="456" spans="1:10" x14ac:dyDescent="0.25">
      <c r="A456" t="s">
        <v>10</v>
      </c>
      <c r="B456" t="s">
        <v>447</v>
      </c>
      <c r="C456" t="s">
        <v>477</v>
      </c>
      <c r="D456">
        <v>719060</v>
      </c>
      <c r="E456" t="s">
        <v>13</v>
      </c>
      <c r="F456">
        <v>58.09</v>
      </c>
      <c r="G456">
        <v>-68.42</v>
      </c>
      <c r="H456">
        <v>-5</v>
      </c>
      <c r="I456">
        <v>39.9</v>
      </c>
      <c r="J456" t="str">
        <f>HYPERLINK("https://climate.onebuilding.org/WMO_Region_4_North_and_Central_America/CAN_Canada/QC_Quebec/CAN_QC_Kuujjuaq.AP.719060_CWEC2020.zip")</f>
        <v>https://climate.onebuilding.org/WMO_Region_4_North_and_Central_America/CAN_Canada/QC_Quebec/CAN_QC_Kuujjuaq.AP.719060_CWEC2020.zip</v>
      </c>
    </row>
    <row r="457" spans="1:10" x14ac:dyDescent="0.25">
      <c r="A457" t="s">
        <v>10</v>
      </c>
      <c r="B457" t="s">
        <v>447</v>
      </c>
      <c r="C457" t="s">
        <v>478</v>
      </c>
      <c r="D457" t="s">
        <v>479</v>
      </c>
      <c r="E457" t="s">
        <v>13</v>
      </c>
      <c r="F457">
        <v>55.28</v>
      </c>
      <c r="G457">
        <v>-77.77</v>
      </c>
      <c r="H457">
        <v>-5</v>
      </c>
      <c r="I457">
        <v>12.2</v>
      </c>
      <c r="J457" t="str">
        <f>HYPERLINK("https://climate.onebuilding.org/WMO_Region_4_North_and_Central_America/CAN_Canada/QC_Quebec/CAN_QC_Kuujjuarapik.AP.CAN001_CWEC2020.zip")</f>
        <v>https://climate.onebuilding.org/WMO_Region_4_North_and_Central_America/CAN_Canada/QC_Quebec/CAN_QC_Kuujjuarapik.AP.CAN001_CWEC2020.zip</v>
      </c>
    </row>
    <row r="458" spans="1:10" x14ac:dyDescent="0.25">
      <c r="A458" t="s">
        <v>10</v>
      </c>
      <c r="B458" t="s">
        <v>447</v>
      </c>
      <c r="C458" t="s">
        <v>480</v>
      </c>
      <c r="D458">
        <v>713720</v>
      </c>
      <c r="E458" t="s">
        <v>13</v>
      </c>
      <c r="F458">
        <v>45.29</v>
      </c>
      <c r="G458">
        <v>-73.349999999999994</v>
      </c>
      <c r="H458">
        <v>-5</v>
      </c>
      <c r="I458">
        <v>43.8</v>
      </c>
      <c r="J458" t="str">
        <f>HYPERLINK("https://climate.onebuilding.org/WMO_Region_4_North_and_Central_America/CAN_Canada/QC_Quebec/CAN_QC_Lacadie.713720_CWEC2020.zip")</f>
        <v>https://climate.onebuilding.org/WMO_Region_4_North_and_Central_America/CAN_Canada/QC_Quebec/CAN_QC_Lacadie.713720_CWEC2020.zip</v>
      </c>
    </row>
    <row r="459" spans="1:10" x14ac:dyDescent="0.25">
      <c r="A459" t="s">
        <v>10</v>
      </c>
      <c r="B459" t="s">
        <v>447</v>
      </c>
      <c r="C459" t="s">
        <v>481</v>
      </c>
      <c r="D459">
        <v>715240</v>
      </c>
      <c r="E459" t="s">
        <v>13</v>
      </c>
      <c r="F459">
        <v>45.81</v>
      </c>
      <c r="G459">
        <v>-73.430000000000007</v>
      </c>
      <c r="H459">
        <v>-5</v>
      </c>
      <c r="I459">
        <v>21</v>
      </c>
      <c r="J459" t="str">
        <f>HYPERLINK("https://climate.onebuilding.org/WMO_Region_4_North_and_Central_America/CAN_Canada/QC_Quebec/CAN_QC_Lassomption.715240_CWEC2020.zip")</f>
        <v>https://climate.onebuilding.org/WMO_Region_4_North_and_Central_America/CAN_Canada/QC_Quebec/CAN_QC_Lassomption.715240_CWEC2020.zip</v>
      </c>
    </row>
    <row r="460" spans="1:10" x14ac:dyDescent="0.25">
      <c r="A460" t="s">
        <v>10</v>
      </c>
      <c r="B460" t="s">
        <v>447</v>
      </c>
      <c r="C460" t="s">
        <v>482</v>
      </c>
      <c r="D460">
        <v>713820</v>
      </c>
      <c r="E460" t="s">
        <v>13</v>
      </c>
      <c r="F460">
        <v>47.56</v>
      </c>
      <c r="G460">
        <v>-71.23</v>
      </c>
      <c r="H460">
        <v>-5</v>
      </c>
      <c r="I460">
        <v>791.2</v>
      </c>
      <c r="J460" t="str">
        <f>HYPERLINK("https://climate.onebuilding.org/WMO_Region_4_North_and_Central_America/CAN_Canada/QC_Quebec/CAN_QC_Letape.713820_CWEC2020.zip")</f>
        <v>https://climate.onebuilding.org/WMO_Region_4_North_and_Central_America/CAN_Canada/QC_Quebec/CAN_QC_Letape.713820_CWEC2020.zip</v>
      </c>
    </row>
    <row r="461" spans="1:10" x14ac:dyDescent="0.25">
      <c r="A461" t="s">
        <v>10</v>
      </c>
      <c r="B461" t="s">
        <v>447</v>
      </c>
      <c r="C461" t="s">
        <v>483</v>
      </c>
      <c r="D461">
        <v>713880</v>
      </c>
      <c r="E461" t="s">
        <v>13</v>
      </c>
      <c r="F461">
        <v>48.3</v>
      </c>
      <c r="G461">
        <v>-70.92</v>
      </c>
      <c r="H461">
        <v>-5</v>
      </c>
      <c r="I461">
        <v>151.6</v>
      </c>
      <c r="J461" t="str">
        <f>HYPERLINK("https://climate.onebuilding.org/WMO_Region_4_North_and_Central_America/CAN_Canada/QC_Quebec/CAN_QC_La.Baie.713880_CWEC2020.zip")</f>
        <v>https://climate.onebuilding.org/WMO_Region_4_North_and_Central_America/CAN_Canada/QC_Quebec/CAN_QC_La.Baie.713880_CWEC2020.zip</v>
      </c>
    </row>
    <row r="462" spans="1:10" x14ac:dyDescent="0.25">
      <c r="A462" t="s">
        <v>10</v>
      </c>
      <c r="B462" t="s">
        <v>447</v>
      </c>
      <c r="C462" t="s">
        <v>484</v>
      </c>
      <c r="D462">
        <v>717130</v>
      </c>
      <c r="E462" t="s">
        <v>13</v>
      </c>
      <c r="F462">
        <v>47.36</v>
      </c>
      <c r="G462">
        <v>-70.03</v>
      </c>
      <c r="H462">
        <v>-5</v>
      </c>
      <c r="I462">
        <v>31</v>
      </c>
      <c r="J462" t="str">
        <f>HYPERLINK("https://climate.onebuilding.org/WMO_Region_4_North_and_Central_America/CAN_Canada/QC_Quebec/CAN_QC_La.Pocatiere.717130_CWEC2020.zip")</f>
        <v>https://climate.onebuilding.org/WMO_Region_4_North_and_Central_America/CAN_Canada/QC_Quebec/CAN_QC_La.Pocatiere.717130_CWEC2020.zip</v>
      </c>
    </row>
    <row r="463" spans="1:10" x14ac:dyDescent="0.25">
      <c r="A463" t="s">
        <v>10</v>
      </c>
      <c r="B463" t="s">
        <v>447</v>
      </c>
      <c r="C463" t="s">
        <v>485</v>
      </c>
      <c r="D463">
        <v>713780</v>
      </c>
      <c r="E463" t="s">
        <v>13</v>
      </c>
      <c r="F463">
        <v>47.41</v>
      </c>
      <c r="G463">
        <v>-72.790000000000006</v>
      </c>
      <c r="H463">
        <v>-5</v>
      </c>
      <c r="I463">
        <v>168.9</v>
      </c>
      <c r="J463" t="str">
        <f>HYPERLINK("https://climate.onebuilding.org/WMO_Region_4_North_and_Central_America/CAN_Canada/QC_Quebec/CAN_QC_La.Tuque.713780_CWEC2020.zip")</f>
        <v>https://climate.onebuilding.org/WMO_Region_4_North_and_Central_America/CAN_Canada/QC_Quebec/CAN_QC_La.Tuque.713780_CWEC2020.zip</v>
      </c>
    </row>
    <row r="464" spans="1:10" x14ac:dyDescent="0.25">
      <c r="A464" t="s">
        <v>10</v>
      </c>
      <c r="B464" t="s">
        <v>447</v>
      </c>
      <c r="C464" t="s">
        <v>486</v>
      </c>
      <c r="D464">
        <v>715200</v>
      </c>
      <c r="E464" t="s">
        <v>13</v>
      </c>
      <c r="F464">
        <v>51.53</v>
      </c>
      <c r="G464">
        <v>-71.11</v>
      </c>
      <c r="H464">
        <v>-5</v>
      </c>
      <c r="I464">
        <v>549</v>
      </c>
      <c r="J464" t="str">
        <f>HYPERLINK("https://climate.onebuilding.org/WMO_Region_4_North_and_Central_America/CAN_Canada/QC_Quebec/CAN_QC_Lac.Benoit.715200_CWEC2020.zip")</f>
        <v>https://climate.onebuilding.org/WMO_Region_4_North_and_Central_America/CAN_Canada/QC_Quebec/CAN_QC_Lac.Benoit.715200_CWEC2020.zip</v>
      </c>
    </row>
    <row r="465" spans="1:10" x14ac:dyDescent="0.25">
      <c r="A465" t="s">
        <v>10</v>
      </c>
      <c r="B465" t="s">
        <v>447</v>
      </c>
      <c r="C465" t="s">
        <v>487</v>
      </c>
      <c r="D465">
        <v>714210</v>
      </c>
      <c r="E465" t="s">
        <v>13</v>
      </c>
      <c r="F465">
        <v>51.87</v>
      </c>
      <c r="G465">
        <v>-63.28</v>
      </c>
      <c r="H465">
        <v>-5</v>
      </c>
      <c r="I465">
        <v>588.9</v>
      </c>
      <c r="J465" t="str">
        <f>HYPERLINK("https://climate.onebuilding.org/WMO_Region_4_North_and_Central_America/CAN_Canada/QC_Quebec/CAN_QC_Lac.Eon.714210_CWEC2020.zip")</f>
        <v>https://climate.onebuilding.org/WMO_Region_4_North_and_Central_America/CAN_Canada/QC_Quebec/CAN_QC_Lac.Eon.714210_CWEC2020.zip</v>
      </c>
    </row>
    <row r="466" spans="1:10" x14ac:dyDescent="0.25">
      <c r="A466" t="s">
        <v>10</v>
      </c>
      <c r="B466" t="s">
        <v>447</v>
      </c>
      <c r="C466" t="s">
        <v>488</v>
      </c>
      <c r="D466">
        <v>710359</v>
      </c>
      <c r="E466" t="s">
        <v>13</v>
      </c>
      <c r="F466">
        <v>45.27</v>
      </c>
      <c r="G466">
        <v>-72.17</v>
      </c>
      <c r="H466">
        <v>-5</v>
      </c>
      <c r="I466">
        <v>208.7</v>
      </c>
      <c r="J466" t="str">
        <f>HYPERLINK("https://climate.onebuilding.org/WMO_Region_4_North_and_Central_America/CAN_Canada/QC_Quebec/CAN_QC_Lac.Memphremagog.710359_CWEC2020.zip")</f>
        <v>https://climate.onebuilding.org/WMO_Region_4_North_and_Central_America/CAN_Canada/QC_Quebec/CAN_QC_Lac.Memphremagog.710359_CWEC2020.zip</v>
      </c>
    </row>
    <row r="467" spans="1:10" x14ac:dyDescent="0.25">
      <c r="A467" t="s">
        <v>10</v>
      </c>
      <c r="B467" t="s">
        <v>447</v>
      </c>
      <c r="C467" t="s">
        <v>489</v>
      </c>
      <c r="D467">
        <v>711980</v>
      </c>
      <c r="E467" t="s">
        <v>13</v>
      </c>
      <c r="F467">
        <v>46.18</v>
      </c>
      <c r="G467">
        <v>-72.92</v>
      </c>
      <c r="H467">
        <v>-5</v>
      </c>
      <c r="I467">
        <v>16.2</v>
      </c>
      <c r="J467" t="str">
        <f>HYPERLINK("https://climate.onebuilding.org/WMO_Region_4_North_and_Central_America/CAN_Canada/QC_Quebec/CAN_QC_Lac.Saint.Pierre.711980_CWEC2020.zip")</f>
        <v>https://climate.onebuilding.org/WMO_Region_4_North_and_Central_America/CAN_Canada/QC_Quebec/CAN_QC_Lac.Saint.Pierre.711980_CWEC2020.zip</v>
      </c>
    </row>
    <row r="468" spans="1:10" x14ac:dyDescent="0.25">
      <c r="A468" t="s">
        <v>10</v>
      </c>
      <c r="B468" t="s">
        <v>447</v>
      </c>
      <c r="C468" t="s">
        <v>490</v>
      </c>
      <c r="D468">
        <v>710400</v>
      </c>
      <c r="E468" t="s">
        <v>13</v>
      </c>
      <c r="F468">
        <v>48.31</v>
      </c>
      <c r="G468">
        <v>-71.13</v>
      </c>
      <c r="H468">
        <v>-5</v>
      </c>
      <c r="I468">
        <v>162.69999999999999</v>
      </c>
      <c r="J468" t="str">
        <f>HYPERLINK("https://climate.onebuilding.org/WMO_Region_4_North_and_Central_America/CAN_Canada/QC_Quebec/CAN_QC_Laterriere.710400_CWEC2020.zip")</f>
        <v>https://climate.onebuilding.org/WMO_Region_4_North_and_Central_America/CAN_Canada/QC_Quebec/CAN_QC_Laterriere.710400_CWEC2020.zip</v>
      </c>
    </row>
    <row r="469" spans="1:10" x14ac:dyDescent="0.25">
      <c r="A469" t="s">
        <v>10</v>
      </c>
      <c r="B469" t="s">
        <v>447</v>
      </c>
      <c r="C469" t="s">
        <v>491</v>
      </c>
      <c r="D469">
        <v>716160</v>
      </c>
      <c r="E469" t="s">
        <v>13</v>
      </c>
      <c r="F469">
        <v>46.3</v>
      </c>
      <c r="G469">
        <v>-72.06</v>
      </c>
      <c r="H469">
        <v>-5</v>
      </c>
      <c r="I469">
        <v>97.2</v>
      </c>
      <c r="J469" t="str">
        <f>HYPERLINK("https://climate.onebuilding.org/WMO_Region_4_North_and_Central_America/CAN_Canada/QC_Quebec/CAN_QC_Lemieux.716160_CWEC2020.zip")</f>
        <v>https://climate.onebuilding.org/WMO_Region_4_North_and_Central_America/CAN_Canada/QC_Quebec/CAN_QC_Lemieux.716160_CWEC2020.zip</v>
      </c>
    </row>
    <row r="470" spans="1:10" x14ac:dyDescent="0.25">
      <c r="A470" t="s">
        <v>10</v>
      </c>
      <c r="B470" t="s">
        <v>447</v>
      </c>
      <c r="C470" t="s">
        <v>492</v>
      </c>
      <c r="D470">
        <v>716110</v>
      </c>
      <c r="E470" t="s">
        <v>13</v>
      </c>
      <c r="F470">
        <v>45.37</v>
      </c>
      <c r="G470">
        <v>-71.819999999999993</v>
      </c>
      <c r="H470">
        <v>-5</v>
      </c>
      <c r="I470">
        <v>181</v>
      </c>
      <c r="J470" t="str">
        <f>HYPERLINK("https://climate.onebuilding.org/WMO_Region_4_North_and_Central_America/CAN_Canada/QC_Quebec/CAN_QC_Lennoxville.716110_CWEC2020.zip")</f>
        <v>https://climate.onebuilding.org/WMO_Region_4_North_and_Central_America/CAN_Canada/QC_Quebec/CAN_QC_Lennoxville.716110_CWEC2020.zip</v>
      </c>
    </row>
    <row r="471" spans="1:10" x14ac:dyDescent="0.25">
      <c r="A471" t="s">
        <v>10</v>
      </c>
      <c r="B471" t="s">
        <v>447</v>
      </c>
      <c r="C471" t="s">
        <v>493</v>
      </c>
      <c r="D471">
        <v>715120</v>
      </c>
      <c r="E471" t="s">
        <v>13</v>
      </c>
      <c r="F471">
        <v>50.27</v>
      </c>
      <c r="G471">
        <v>-64.23</v>
      </c>
      <c r="H471">
        <v>-5</v>
      </c>
      <c r="I471">
        <v>11</v>
      </c>
      <c r="J471" t="str">
        <f>HYPERLINK("https://climate.onebuilding.org/WMO_Region_4_North_and_Central_America/CAN_Canada/QC_Quebec/CAN_QC_Longue.Pointe.De.Mingan.715120_CWEC2020.zip")</f>
        <v>https://climate.onebuilding.org/WMO_Region_4_North_and_Central_America/CAN_Canada/QC_Quebec/CAN_QC_Longue.Pointe.De.Mingan.715120_CWEC2020.zip</v>
      </c>
    </row>
    <row r="472" spans="1:10" x14ac:dyDescent="0.25">
      <c r="A472" t="s">
        <v>10</v>
      </c>
      <c r="B472" t="s">
        <v>447</v>
      </c>
      <c r="C472" t="s">
        <v>494</v>
      </c>
      <c r="D472">
        <v>718080</v>
      </c>
      <c r="E472" t="s">
        <v>13</v>
      </c>
      <c r="F472">
        <v>51.44</v>
      </c>
      <c r="G472">
        <v>-57.19</v>
      </c>
      <c r="H472">
        <v>-4</v>
      </c>
      <c r="I472">
        <v>37.200000000000003</v>
      </c>
      <c r="J472" t="str">
        <f>HYPERLINK("https://climate.onebuilding.org/WMO_Region_4_North_and_Central_America/CAN_Canada/QC_Quebec/CAN_QC_Lourdes.De.Blanc.Sablon.AP.718080_CWEC2020.zip")</f>
        <v>https://climate.onebuilding.org/WMO_Region_4_North_and_Central_America/CAN_Canada/QC_Quebec/CAN_QC_Lourdes.De.Blanc.Sablon.AP.718080_CWEC2020.zip</v>
      </c>
    </row>
    <row r="473" spans="1:10" x14ac:dyDescent="0.25">
      <c r="A473" t="s">
        <v>10</v>
      </c>
      <c r="B473" t="s">
        <v>447</v>
      </c>
      <c r="C473" t="s">
        <v>495</v>
      </c>
      <c r="D473">
        <v>717210</v>
      </c>
      <c r="E473" t="s">
        <v>13</v>
      </c>
      <c r="F473">
        <v>46.27</v>
      </c>
      <c r="G473">
        <v>-75.989999999999995</v>
      </c>
      <c r="H473">
        <v>-5</v>
      </c>
      <c r="I473">
        <v>199.7</v>
      </c>
      <c r="J473" t="str">
        <f>HYPERLINK("https://climate.onebuilding.org/WMO_Region_4_North_and_Central_America/CAN_Canada/QC_Quebec/CAN_QC_Maniwaki.Airport.717210_CWEC2020.zip")</f>
        <v>https://climate.onebuilding.org/WMO_Region_4_North_and_Central_America/CAN_Canada/QC_Quebec/CAN_QC_Maniwaki.Airport.717210_CWEC2020.zip</v>
      </c>
    </row>
    <row r="474" spans="1:10" x14ac:dyDescent="0.25">
      <c r="A474" t="s">
        <v>10</v>
      </c>
      <c r="B474" t="s">
        <v>447</v>
      </c>
      <c r="C474" t="s">
        <v>496</v>
      </c>
      <c r="D474">
        <v>715210</v>
      </c>
      <c r="E474" t="s">
        <v>13</v>
      </c>
      <c r="F474">
        <v>50.66</v>
      </c>
      <c r="G474">
        <v>-70.53</v>
      </c>
      <c r="H474">
        <v>-5</v>
      </c>
      <c r="I474">
        <v>497</v>
      </c>
      <c r="J474" t="str">
        <f>HYPERLINK("https://climate.onebuilding.org/WMO_Region_4_North_and_Central_America/CAN_Canada/QC_Quebec/CAN_QC_Manouane.Est.715210_CWEC2020.zip")</f>
        <v>https://climate.onebuilding.org/WMO_Region_4_North_and_Central_America/CAN_Canada/QC_Quebec/CAN_QC_Manouane.Est.715210_CWEC2020.zip</v>
      </c>
    </row>
    <row r="475" spans="1:10" x14ac:dyDescent="0.25">
      <c r="A475" t="s">
        <v>10</v>
      </c>
      <c r="B475" t="s">
        <v>447</v>
      </c>
      <c r="C475" t="s">
        <v>497</v>
      </c>
      <c r="D475">
        <v>719470</v>
      </c>
      <c r="E475" t="s">
        <v>13</v>
      </c>
      <c r="F475">
        <v>49.76</v>
      </c>
      <c r="G475">
        <v>-77.8</v>
      </c>
      <c r="H475">
        <v>-5</v>
      </c>
      <c r="I475">
        <v>279.8</v>
      </c>
      <c r="J475" t="str">
        <f>HYPERLINK("https://climate.onebuilding.org/WMO_Region_4_North_and_Central_America/CAN_Canada/QC_Quebec/CAN_QC_Matagami.AP.719470_CWEC2020.zip")</f>
        <v>https://climate.onebuilding.org/WMO_Region_4_North_and_Central_America/CAN_Canada/QC_Quebec/CAN_QC_Matagami.AP.719470_CWEC2020.zip</v>
      </c>
    </row>
    <row r="476" spans="1:10" x14ac:dyDescent="0.25">
      <c r="A476" t="s">
        <v>10</v>
      </c>
      <c r="B476" t="s">
        <v>447</v>
      </c>
      <c r="C476" t="s">
        <v>498</v>
      </c>
      <c r="D476">
        <v>716120</v>
      </c>
      <c r="E476" t="s">
        <v>13</v>
      </c>
      <c r="F476">
        <v>45.5</v>
      </c>
      <c r="G476">
        <v>-73.58</v>
      </c>
      <c r="H476">
        <v>-5</v>
      </c>
      <c r="I476">
        <v>72.8</v>
      </c>
      <c r="J476" t="str">
        <f>HYPERLINK("https://climate.onebuilding.org/WMO_Region_4_North_and_Central_America/CAN_Canada/QC_Quebec/CAN_QC_Mctavish.716120_CWEC2020.zip")</f>
        <v>https://climate.onebuilding.org/WMO_Region_4_North_and_Central_America/CAN_Canada/QC_Quebec/CAN_QC_Mctavish.716120_CWEC2020.zip</v>
      </c>
    </row>
    <row r="477" spans="1:10" x14ac:dyDescent="0.25">
      <c r="A477" t="s">
        <v>10</v>
      </c>
      <c r="B477" t="s">
        <v>447</v>
      </c>
      <c r="C477" t="s">
        <v>499</v>
      </c>
      <c r="D477">
        <v>717180</v>
      </c>
      <c r="E477" t="s">
        <v>13</v>
      </c>
      <c r="F477">
        <v>48.61</v>
      </c>
      <c r="G477">
        <v>-68.209999999999994</v>
      </c>
      <c r="H477">
        <v>-5</v>
      </c>
      <c r="I477">
        <v>52.4</v>
      </c>
      <c r="J477" t="str">
        <f>HYPERLINK("https://climate.onebuilding.org/WMO_Region_4_North_and_Central_America/CAN_Canada/QC_Quebec/CAN_QC_Mont.Joli.AP.717180_CWEC2020.zip")</f>
        <v>https://climate.onebuilding.org/WMO_Region_4_North_and_Central_America/CAN_Canada/QC_Quebec/CAN_QC_Mont.Joli.AP.717180_CWEC2020.zip</v>
      </c>
    </row>
    <row r="478" spans="1:10" x14ac:dyDescent="0.25">
      <c r="A478" t="s">
        <v>10</v>
      </c>
      <c r="B478" t="s">
        <v>447</v>
      </c>
      <c r="C478" t="s">
        <v>500</v>
      </c>
      <c r="D478">
        <v>713721</v>
      </c>
      <c r="E478" t="s">
        <v>13</v>
      </c>
      <c r="F478">
        <v>45.63</v>
      </c>
      <c r="G478">
        <v>-73.55</v>
      </c>
      <c r="H478">
        <v>-5</v>
      </c>
      <c r="I478">
        <v>50.4</v>
      </c>
      <c r="J478" t="str">
        <f>HYPERLINK("https://climate.onebuilding.org/WMO_Region_4_North_and_Central_America/CAN_Canada/QC_Quebec/CAN_QC_Montreal.Est.713721_CWEC2020.zip")</f>
        <v>https://climate.onebuilding.org/WMO_Region_4_North_and_Central_America/CAN_Canada/QC_Quebec/CAN_QC_Montreal.Est.713721_CWEC2020.zip</v>
      </c>
    </row>
    <row r="479" spans="1:10" x14ac:dyDescent="0.25">
      <c r="A479" t="s">
        <v>10</v>
      </c>
      <c r="B479" t="s">
        <v>447</v>
      </c>
      <c r="C479" t="s">
        <v>501</v>
      </c>
      <c r="D479">
        <v>716270</v>
      </c>
      <c r="E479" t="s">
        <v>13</v>
      </c>
      <c r="F479">
        <v>45.47</v>
      </c>
      <c r="G479">
        <v>-73.739999999999995</v>
      </c>
      <c r="H479">
        <v>-5</v>
      </c>
      <c r="I479">
        <v>36</v>
      </c>
      <c r="J479" t="str">
        <f>HYPERLINK("https://climate.onebuilding.org/WMO_Region_4_North_and_Central_America/CAN_Canada/QC_Quebec/CAN_QC_Montreal.Intl.AP.716270_CWEC2020.zip")</f>
        <v>https://climate.onebuilding.org/WMO_Region_4_North_and_Central_America/CAN_Canada/QC_Quebec/CAN_QC_Montreal.Intl.AP.716270_CWEC2020.zip</v>
      </c>
    </row>
    <row r="480" spans="1:10" x14ac:dyDescent="0.25">
      <c r="A480" t="s">
        <v>10</v>
      </c>
      <c r="B480" t="s">
        <v>447</v>
      </c>
      <c r="C480" t="s">
        <v>502</v>
      </c>
      <c r="D480" t="s">
        <v>503</v>
      </c>
      <c r="E480" t="s">
        <v>13</v>
      </c>
      <c r="F480">
        <v>45.68</v>
      </c>
      <c r="G480">
        <v>-74.03</v>
      </c>
      <c r="H480">
        <v>-5</v>
      </c>
      <c r="I480">
        <v>82.3</v>
      </c>
      <c r="J480" t="str">
        <f>HYPERLINK("https://climate.onebuilding.org/WMO_Region_4_North_and_Central_America/CAN_Canada/QC_Quebec/CAN_QC_Montreal.Mirabel.Intl.AP.CAN002_CWEC2020.zip")</f>
        <v>https://climate.onebuilding.org/WMO_Region_4_North_and_Central_America/CAN_Canada/QC_Quebec/CAN_QC_Montreal.Mirabel.Intl.AP.CAN002_CWEC2020.zip</v>
      </c>
    </row>
    <row r="481" spans="1:10" x14ac:dyDescent="0.25">
      <c r="A481" t="s">
        <v>10</v>
      </c>
      <c r="B481" t="s">
        <v>447</v>
      </c>
      <c r="C481" t="s">
        <v>504</v>
      </c>
      <c r="D481">
        <v>713710</v>
      </c>
      <c r="E481" t="s">
        <v>13</v>
      </c>
      <c r="F481">
        <v>45.52</v>
      </c>
      <c r="G481">
        <v>-73.42</v>
      </c>
      <c r="H481">
        <v>-5</v>
      </c>
      <c r="I481">
        <v>27.4</v>
      </c>
      <c r="J481" t="str">
        <f>HYPERLINK("https://climate.onebuilding.org/WMO_Region_4_North_and_Central_America/CAN_Canada/QC_Quebec/CAN_QC_Montreal.St.Hubert.713710_CWEC2020.zip")</f>
        <v>https://climate.onebuilding.org/WMO_Region_4_North_and_Central_America/CAN_Canada/QC_Quebec/CAN_QC_Montreal.St.Hubert.713710_CWEC2020.zip</v>
      </c>
    </row>
    <row r="482" spans="1:10" x14ac:dyDescent="0.25">
      <c r="A482" t="s">
        <v>10</v>
      </c>
      <c r="B482" t="s">
        <v>447</v>
      </c>
      <c r="C482" t="s">
        <v>505</v>
      </c>
      <c r="D482">
        <v>718130</v>
      </c>
      <c r="E482" t="s">
        <v>13</v>
      </c>
      <c r="F482">
        <v>50.19</v>
      </c>
      <c r="G482">
        <v>-61.81</v>
      </c>
      <c r="H482">
        <v>-4</v>
      </c>
      <c r="I482">
        <v>11.7</v>
      </c>
      <c r="J482" t="str">
        <f>HYPERLINK("https://climate.onebuilding.org/WMO_Region_4_North_and_Central_America/CAN_Canada/QC_Quebec/CAN_QC_Natashquan.AP.718130_CWEC2020.zip")</f>
        <v>https://climate.onebuilding.org/WMO_Region_4_North_and_Central_America/CAN_Canada/QC_Quebec/CAN_QC_Natashquan.AP.718130_CWEC2020.zip</v>
      </c>
    </row>
    <row r="483" spans="1:10" x14ac:dyDescent="0.25">
      <c r="A483" t="s">
        <v>10</v>
      </c>
      <c r="B483" t="s">
        <v>447</v>
      </c>
      <c r="C483" t="s">
        <v>506</v>
      </c>
      <c r="D483">
        <v>716190</v>
      </c>
      <c r="E483" t="s">
        <v>13</v>
      </c>
      <c r="F483">
        <v>48.01</v>
      </c>
      <c r="G483">
        <v>-65.33</v>
      </c>
      <c r="H483">
        <v>-5</v>
      </c>
      <c r="I483">
        <v>46.4</v>
      </c>
      <c r="J483" t="str">
        <f>HYPERLINK("https://climate.onebuilding.org/WMO_Region_4_North_and_Central_America/CAN_Canada/QC_Quebec/CAN_QC_New.Carlisle.716190_CWEC2020.zip")</f>
        <v>https://climate.onebuilding.org/WMO_Region_4_North_and_Central_America/CAN_Canada/QC_Quebec/CAN_QC_New.Carlisle.716190_CWEC2020.zip</v>
      </c>
    </row>
    <row r="484" spans="1:10" x14ac:dyDescent="0.25">
      <c r="A484" t="s">
        <v>10</v>
      </c>
      <c r="B484" t="s">
        <v>447</v>
      </c>
      <c r="C484" t="s">
        <v>507</v>
      </c>
      <c r="D484">
        <v>717230</v>
      </c>
      <c r="E484" t="s">
        <v>13</v>
      </c>
      <c r="F484">
        <v>46.23</v>
      </c>
      <c r="G484">
        <v>-72.66</v>
      </c>
      <c r="H484">
        <v>-5</v>
      </c>
      <c r="I484">
        <v>8</v>
      </c>
      <c r="J484" t="str">
        <f>HYPERLINK("https://climate.onebuilding.org/WMO_Region_4_North_and_Central_America/CAN_Canada/QC_Quebec/CAN_QC_Nicolet.717230_CWEC2020.zip")</f>
        <v>https://climate.onebuilding.org/WMO_Region_4_North_and_Central_America/CAN_Canada/QC_Quebec/CAN_QC_Nicolet.717230_CWEC2020.zip</v>
      </c>
    </row>
    <row r="485" spans="1:10" x14ac:dyDescent="0.25">
      <c r="A485" t="s">
        <v>10</v>
      </c>
      <c r="B485" t="s">
        <v>447</v>
      </c>
      <c r="C485" t="s">
        <v>508</v>
      </c>
      <c r="D485">
        <v>713790</v>
      </c>
      <c r="E485" t="s">
        <v>13</v>
      </c>
      <c r="F485">
        <v>48.84</v>
      </c>
      <c r="G485">
        <v>-72.55</v>
      </c>
      <c r="H485">
        <v>-5</v>
      </c>
      <c r="I485">
        <v>137.19999999999999</v>
      </c>
      <c r="J485" t="str">
        <f>HYPERLINK("https://climate.onebuilding.org/WMO_Region_4_North_and_Central_America/CAN_Canada/QC_Quebec/CAN_QC_Normandin.713790_CWEC2020.zip")</f>
        <v>https://climate.onebuilding.org/WMO_Region_4_North_and_Central_America/CAN_Canada/QC_Quebec/CAN_QC_Normandin.713790_CWEC2020.zip</v>
      </c>
    </row>
    <row r="486" spans="1:10" x14ac:dyDescent="0.25">
      <c r="A486" t="s">
        <v>10</v>
      </c>
      <c r="B486" t="s">
        <v>447</v>
      </c>
      <c r="C486" t="s">
        <v>509</v>
      </c>
      <c r="D486">
        <v>717260</v>
      </c>
      <c r="E486" t="s">
        <v>13</v>
      </c>
      <c r="F486">
        <v>47.92</v>
      </c>
      <c r="G486">
        <v>-74.64</v>
      </c>
      <c r="H486">
        <v>-5</v>
      </c>
      <c r="I486">
        <v>444.7</v>
      </c>
      <c r="J486" t="str">
        <f>HYPERLINK("https://climate.onebuilding.org/WMO_Region_4_North_and_Central_America/CAN_Canada/QC_Quebec/CAN_QC_Parent.717260_CWEC2020.zip")</f>
        <v>https://climate.onebuilding.org/WMO_Region_4_North_and_Central_America/CAN_Canada/QC_Quebec/CAN_QC_Parent.717260_CWEC2020.zip</v>
      </c>
    </row>
    <row r="487" spans="1:10" x14ac:dyDescent="0.25">
      <c r="A487" t="s">
        <v>10</v>
      </c>
      <c r="B487" t="s">
        <v>447</v>
      </c>
      <c r="C487" t="s">
        <v>510</v>
      </c>
      <c r="D487">
        <v>715540</v>
      </c>
      <c r="E487" t="s">
        <v>13</v>
      </c>
      <c r="F487">
        <v>48.51</v>
      </c>
      <c r="G487">
        <v>-68.47</v>
      </c>
      <c r="H487">
        <v>-5</v>
      </c>
      <c r="I487">
        <v>4.9000000000000004</v>
      </c>
      <c r="J487" t="str">
        <f>HYPERLINK("https://climate.onebuilding.org/WMO_Region_4_North_and_Central_America/CAN_Canada/QC_Quebec/CAN_QC_Pointe.Au.Pere.Inrs.715540_CWEC2020.zip")</f>
        <v>https://climate.onebuilding.org/WMO_Region_4_North_and_Central_America/CAN_Canada/QC_Quebec/CAN_QC_Pointe.Au.Pere.Inrs.715540_CWEC2020.zip</v>
      </c>
    </row>
    <row r="488" spans="1:10" x14ac:dyDescent="0.25">
      <c r="A488" t="s">
        <v>10</v>
      </c>
      <c r="B488" t="s">
        <v>447</v>
      </c>
      <c r="C488" t="s">
        <v>511</v>
      </c>
      <c r="D488">
        <v>711890</v>
      </c>
      <c r="E488" t="s">
        <v>13</v>
      </c>
      <c r="F488">
        <v>48.26</v>
      </c>
      <c r="G488">
        <v>-70.11</v>
      </c>
      <c r="H488">
        <v>-5</v>
      </c>
      <c r="I488">
        <v>4</v>
      </c>
      <c r="J488" t="str">
        <f>HYPERLINK("https://climate.onebuilding.org/WMO_Region_4_North_and_Central_America/CAN_Canada/QC_Quebec/CAN_QC_Pointe.Claveau.711890_CWEC2020.zip")</f>
        <v>https://climate.onebuilding.org/WMO_Region_4_North_and_Central_America/CAN_Canada/QC_Quebec/CAN_QC_Pointe.Claveau.711890_CWEC2020.zip</v>
      </c>
    </row>
    <row r="489" spans="1:10" x14ac:dyDescent="0.25">
      <c r="A489" t="s">
        <v>10</v>
      </c>
      <c r="B489" t="s">
        <v>447</v>
      </c>
      <c r="C489" t="s">
        <v>512</v>
      </c>
      <c r="D489">
        <v>711900</v>
      </c>
      <c r="E489" t="s">
        <v>13</v>
      </c>
      <c r="F489">
        <v>48.14</v>
      </c>
      <c r="G489">
        <v>-69.72</v>
      </c>
      <c r="H489">
        <v>-5</v>
      </c>
      <c r="I489">
        <v>7</v>
      </c>
      <c r="J489" t="str">
        <f>HYPERLINK("https://climate.onebuilding.org/WMO_Region_4_North_and_Central_America/CAN_Canada/QC_Quebec/CAN_QC_Pointe.De.Lislet.711900_CWEC2020.zip")</f>
        <v>https://climate.onebuilding.org/WMO_Region_4_North_and_Central_America/CAN_Canada/QC_Quebec/CAN_QC_Pointe.De.Lislet.711900_CWEC2020.zip</v>
      </c>
    </row>
    <row r="490" spans="1:10" x14ac:dyDescent="0.25">
      <c r="A490" t="s">
        <v>10</v>
      </c>
      <c r="B490" t="s">
        <v>447</v>
      </c>
      <c r="C490" t="s">
        <v>513</v>
      </c>
      <c r="D490">
        <v>714270</v>
      </c>
      <c r="E490" t="s">
        <v>13</v>
      </c>
      <c r="F490">
        <v>49.32</v>
      </c>
      <c r="G490">
        <v>-67.38</v>
      </c>
      <c r="H490">
        <v>-5</v>
      </c>
      <c r="I490">
        <v>5.9</v>
      </c>
      <c r="J490" t="str">
        <f>HYPERLINK("https://climate.onebuilding.org/WMO_Region_4_North_and_Central_America/CAN_Canada/QC_Quebec/CAN_QC_Pointe.Des.Monts.714270_CWEC2020.zip")</f>
        <v>https://climate.onebuilding.org/WMO_Region_4_North_and_Central_America/CAN_Canada/QC_Quebec/CAN_QC_Pointe.Des.Monts.714270_CWEC2020.zip</v>
      </c>
    </row>
    <row r="491" spans="1:10" x14ac:dyDescent="0.25">
      <c r="A491" t="s">
        <v>10</v>
      </c>
      <c r="B491" t="s">
        <v>447</v>
      </c>
      <c r="C491" t="s">
        <v>514</v>
      </c>
      <c r="D491">
        <v>713900</v>
      </c>
      <c r="E491" t="s">
        <v>13</v>
      </c>
      <c r="F491">
        <v>50.16</v>
      </c>
      <c r="G491">
        <v>-66.430000000000007</v>
      </c>
      <c r="H491">
        <v>-5</v>
      </c>
      <c r="I491">
        <v>24</v>
      </c>
      <c r="J491" t="str">
        <f>HYPERLINK("https://climate.onebuilding.org/WMO_Region_4_North_and_Central_America/CAN_Canada/QC_Quebec/CAN_QC_Pointe.Noire.CS.713900_CWEC2020.zip")</f>
        <v>https://climate.onebuilding.org/WMO_Region_4_North_and_Central_America/CAN_Canada/QC_Quebec/CAN_QC_Pointe.Noire.CS.713900_CWEC2020.zip</v>
      </c>
    </row>
    <row r="492" spans="1:10" x14ac:dyDescent="0.25">
      <c r="A492" t="s">
        <v>10</v>
      </c>
      <c r="B492" t="s">
        <v>447</v>
      </c>
      <c r="C492" t="s">
        <v>515</v>
      </c>
      <c r="D492">
        <v>718100</v>
      </c>
      <c r="E492" t="s">
        <v>13</v>
      </c>
      <c r="F492">
        <v>49.84</v>
      </c>
      <c r="G492">
        <v>-64.290000000000006</v>
      </c>
      <c r="H492">
        <v>-5</v>
      </c>
      <c r="I492">
        <v>55.2</v>
      </c>
      <c r="J492" t="str">
        <f>HYPERLINK("https://climate.onebuilding.org/WMO_Region_4_North_and_Central_America/CAN_Canada/QC_Quebec/CAN_QC_Port.Menier.718100_CWEC2020.zip")</f>
        <v>https://climate.onebuilding.org/WMO_Region_4_North_and_Central_America/CAN_Canada/QC_Quebec/CAN_QC_Port.Menier.718100_CWEC2020.zip</v>
      </c>
    </row>
    <row r="493" spans="1:10" x14ac:dyDescent="0.25">
      <c r="A493" t="s">
        <v>10</v>
      </c>
      <c r="B493" t="s">
        <v>447</v>
      </c>
      <c r="C493" t="s">
        <v>516</v>
      </c>
      <c r="D493">
        <v>717140</v>
      </c>
      <c r="E493" t="s">
        <v>13</v>
      </c>
      <c r="F493">
        <v>46.8</v>
      </c>
      <c r="G493">
        <v>-71.38</v>
      </c>
      <c r="H493">
        <v>-5</v>
      </c>
      <c r="I493">
        <v>74.400000000000006</v>
      </c>
      <c r="J493" t="str">
        <f>HYPERLINK("https://climate.onebuilding.org/WMO_Region_4_North_and_Central_America/CAN_Canada/QC_Quebec/CAN_QC_Quebec.Intl.AP.717140_CWEC2020.zip")</f>
        <v>https://climate.onebuilding.org/WMO_Region_4_North_and_Central_America/CAN_Canada/QC_Quebec/CAN_QC_Quebec.Intl.AP.717140_CWEC2020.zip</v>
      </c>
    </row>
    <row r="494" spans="1:10" x14ac:dyDescent="0.25">
      <c r="A494" t="s">
        <v>10</v>
      </c>
      <c r="B494" t="s">
        <v>447</v>
      </c>
      <c r="C494" t="s">
        <v>517</v>
      </c>
      <c r="D494">
        <v>717150</v>
      </c>
      <c r="E494" t="s">
        <v>13</v>
      </c>
      <c r="F494">
        <v>47.81</v>
      </c>
      <c r="G494">
        <v>-69.55</v>
      </c>
      <c r="H494">
        <v>-5</v>
      </c>
      <c r="I494">
        <v>146.5</v>
      </c>
      <c r="J494" t="str">
        <f>HYPERLINK("https://climate.onebuilding.org/WMO_Region_4_North_and_Central_America/CAN_Canada/QC_Quebec/CAN_QC_Riviere.Du.Loup.717150_CWEC2020.zip")</f>
        <v>https://climate.onebuilding.org/WMO_Region_4_North_and_Central_America/CAN_Canada/QC_Quebec/CAN_QC_Riviere.Du.Loup.717150_CWEC2020.zip</v>
      </c>
    </row>
    <row r="495" spans="1:10" x14ac:dyDescent="0.25">
      <c r="A495" t="s">
        <v>10</v>
      </c>
      <c r="B495" t="s">
        <v>447</v>
      </c>
      <c r="C495" t="s">
        <v>518</v>
      </c>
      <c r="D495">
        <v>717280</v>
      </c>
      <c r="E495" t="s">
        <v>13</v>
      </c>
      <c r="F495">
        <v>48.52</v>
      </c>
      <c r="G495">
        <v>-72.27</v>
      </c>
      <c r="H495">
        <v>-5</v>
      </c>
      <c r="I495">
        <v>178.6</v>
      </c>
      <c r="J495" t="str">
        <f>HYPERLINK("https://climate.onebuilding.org/WMO_Region_4_North_and_Central_America/CAN_Canada/QC_Quebec/CAN_QC_Roberval.AP.717280_CWEC2020.zip")</f>
        <v>https://climate.onebuilding.org/WMO_Region_4_North_and_Central_America/CAN_Canada/QC_Quebec/CAN_QC_Roberval.AP.717280_CWEC2020.zip</v>
      </c>
    </row>
    <row r="496" spans="1:10" x14ac:dyDescent="0.25">
      <c r="A496" t="s">
        <v>10</v>
      </c>
      <c r="B496" t="s">
        <v>447</v>
      </c>
      <c r="C496" t="s">
        <v>519</v>
      </c>
      <c r="D496">
        <v>717255</v>
      </c>
      <c r="E496" t="s">
        <v>13</v>
      </c>
      <c r="F496">
        <v>48.21</v>
      </c>
      <c r="G496">
        <v>-78.84</v>
      </c>
      <c r="H496">
        <v>-5</v>
      </c>
      <c r="I496">
        <v>301.10000000000002</v>
      </c>
      <c r="J496" t="str">
        <f>HYPERLINK("https://climate.onebuilding.org/WMO_Region_4_North_and_Central_America/CAN_Canada/QC_Quebec/CAN_QC_Rouyn.Noranda.AP.717255_CWEC2020.zip")</f>
        <v>https://climate.onebuilding.org/WMO_Region_4_North_and_Central_America/CAN_Canada/QC_Quebec/CAN_QC_Rouyn.Noranda.AP.717255_CWEC2020.zip</v>
      </c>
    </row>
    <row r="497" spans="1:10" x14ac:dyDescent="0.25">
      <c r="A497" t="s">
        <v>10</v>
      </c>
      <c r="B497" t="s">
        <v>447</v>
      </c>
      <c r="C497" t="s">
        <v>520</v>
      </c>
      <c r="D497">
        <v>717340</v>
      </c>
      <c r="E497" t="s">
        <v>13</v>
      </c>
      <c r="F497">
        <v>48.25</v>
      </c>
      <c r="G497">
        <v>-79.03</v>
      </c>
      <c r="H497">
        <v>-5</v>
      </c>
      <c r="I497">
        <v>318</v>
      </c>
      <c r="J497" t="str">
        <f>HYPERLINK("https://climate.onebuilding.org/WMO_Region_4_North_and_Central_America/CAN_Canada/QC_Quebec/CAN_QC_Rouyn.717340_CWEC2020.zip")</f>
        <v>https://climate.onebuilding.org/WMO_Region_4_North_and_Central_America/CAN_Canada/QC_Quebec/CAN_QC_Rouyn.717340_CWEC2020.zip</v>
      </c>
    </row>
    <row r="498" spans="1:10" x14ac:dyDescent="0.25">
      <c r="A498" t="s">
        <v>10</v>
      </c>
      <c r="B498" t="s">
        <v>447</v>
      </c>
      <c r="C498" t="s">
        <v>521</v>
      </c>
      <c r="D498">
        <v>719210</v>
      </c>
      <c r="E498" t="s">
        <v>13</v>
      </c>
      <c r="F498">
        <v>54.81</v>
      </c>
      <c r="G498">
        <v>-66.81</v>
      </c>
      <c r="H498">
        <v>-5</v>
      </c>
      <c r="I498">
        <v>520.9</v>
      </c>
      <c r="J498" t="str">
        <f>HYPERLINK("https://climate.onebuilding.org/WMO_Region_4_North_and_Central_America/CAN_Canada/QC_Quebec/CAN_QC_Schefferville.AP.719210_CWEC2020.zip")</f>
        <v>https://climate.onebuilding.org/WMO_Region_4_North_and_Central_America/CAN_Canada/QC_Quebec/CAN_QC_Schefferville.AP.719210_CWEC2020.zip</v>
      </c>
    </row>
    <row r="499" spans="1:10" x14ac:dyDescent="0.25">
      <c r="A499" t="s">
        <v>10</v>
      </c>
      <c r="B499" t="s">
        <v>447</v>
      </c>
      <c r="C499" t="s">
        <v>522</v>
      </c>
      <c r="D499">
        <v>718110</v>
      </c>
      <c r="E499" t="s">
        <v>13</v>
      </c>
      <c r="F499">
        <v>50.22</v>
      </c>
      <c r="G499">
        <v>-66.27</v>
      </c>
      <c r="H499">
        <v>-5</v>
      </c>
      <c r="I499">
        <v>54.9</v>
      </c>
      <c r="J499" t="str">
        <f>HYPERLINK("https://climate.onebuilding.org/WMO_Region_4_North_and_Central_America/CAN_Canada/QC_Quebec/CAN_QC_Sept.Iles.AP.718110_CWEC2020.zip")</f>
        <v>https://climate.onebuilding.org/WMO_Region_4_North_and_Central_America/CAN_Canada/QC_Quebec/CAN_QC_Sept.Iles.AP.718110_CWEC2020.zip</v>
      </c>
    </row>
    <row r="500" spans="1:10" x14ac:dyDescent="0.25">
      <c r="A500" t="s">
        <v>10</v>
      </c>
      <c r="B500" t="s">
        <v>447</v>
      </c>
      <c r="C500" t="s">
        <v>523</v>
      </c>
      <c r="D500">
        <v>713700</v>
      </c>
      <c r="E500" t="s">
        <v>13</v>
      </c>
      <c r="F500">
        <v>46.56</v>
      </c>
      <c r="G500">
        <v>-72.73</v>
      </c>
      <c r="H500">
        <v>-5</v>
      </c>
      <c r="I500">
        <v>110</v>
      </c>
      <c r="J500" t="str">
        <f>HYPERLINK("https://climate.onebuilding.org/WMO_Region_4_North_and_Central_America/CAN_Canada/QC_Quebec/CAN_QC_Shawinigan.713700_CWEC2020.zip")</f>
        <v>https://climate.onebuilding.org/WMO_Region_4_North_and_Central_America/CAN_Canada/QC_Quebec/CAN_QC_Shawinigan.713700_CWEC2020.zip</v>
      </c>
    </row>
    <row r="501" spans="1:10" x14ac:dyDescent="0.25">
      <c r="A501" t="s">
        <v>10</v>
      </c>
      <c r="B501" t="s">
        <v>447</v>
      </c>
      <c r="C501" t="s">
        <v>524</v>
      </c>
      <c r="D501">
        <v>717120</v>
      </c>
      <c r="E501" t="s">
        <v>13</v>
      </c>
      <c r="F501">
        <v>45.12</v>
      </c>
      <c r="G501">
        <v>-74.290000000000006</v>
      </c>
      <c r="H501">
        <v>-5</v>
      </c>
      <c r="I501">
        <v>49.1</v>
      </c>
      <c r="J501" t="str">
        <f>HYPERLINK("https://climate.onebuilding.org/WMO_Region_4_North_and_Central_America/CAN_Canada/QC_Quebec/CAN_QC_St.Anicet.717120_CWEC2020.zip")</f>
        <v>https://climate.onebuilding.org/WMO_Region_4_North_and_Central_America/CAN_Canada/QC_Quebec/CAN_QC_St.Anicet.717120_CWEC2020.zip</v>
      </c>
    </row>
    <row r="502" spans="1:10" x14ac:dyDescent="0.25">
      <c r="A502" t="s">
        <v>10</v>
      </c>
      <c r="B502" t="s">
        <v>447</v>
      </c>
      <c r="C502" t="s">
        <v>525</v>
      </c>
      <c r="D502">
        <v>713760</v>
      </c>
      <c r="E502" t="s">
        <v>13</v>
      </c>
      <c r="F502">
        <v>46.08</v>
      </c>
      <c r="G502">
        <v>-74.56</v>
      </c>
      <c r="H502">
        <v>-5</v>
      </c>
      <c r="I502">
        <v>238.5</v>
      </c>
      <c r="J502" t="str">
        <f>HYPERLINK("https://climate.onebuilding.org/WMO_Region_4_North_and_Central_America/CAN_Canada/QC_Quebec/CAN_QC_St.Jovite.713760_CWEC2020.zip")</f>
        <v>https://climate.onebuilding.org/WMO_Region_4_North_and_Central_America/CAN_Canada/QC_Quebec/CAN_QC_St.Jovite.713760_CWEC2020.zip</v>
      </c>
    </row>
    <row r="503" spans="1:10" x14ac:dyDescent="0.25">
      <c r="A503" t="s">
        <v>10</v>
      </c>
      <c r="B503" t="s">
        <v>447</v>
      </c>
      <c r="C503" t="s">
        <v>526</v>
      </c>
      <c r="D503">
        <v>713770</v>
      </c>
      <c r="E503" t="s">
        <v>13</v>
      </c>
      <c r="F503">
        <v>45.43</v>
      </c>
      <c r="G503">
        <v>-73.930000000000007</v>
      </c>
      <c r="H503">
        <v>-5</v>
      </c>
      <c r="I503">
        <v>39</v>
      </c>
      <c r="J503" t="str">
        <f>HYPERLINK("https://climate.onebuilding.org/WMO_Region_4_North_and_Central_America/CAN_Canada/QC_Quebec/CAN_QC_Ste.Anne.De.Bellevue.713770_CWEC2020.zip")</f>
        <v>https://climate.onebuilding.org/WMO_Region_4_North_and_Central_America/CAN_Canada/QC_Quebec/CAN_QC_Ste.Anne.De.Bellevue.713770_CWEC2020.zip</v>
      </c>
    </row>
    <row r="504" spans="1:10" x14ac:dyDescent="0.25">
      <c r="A504" t="s">
        <v>10</v>
      </c>
      <c r="B504" t="s">
        <v>447</v>
      </c>
      <c r="C504" t="s">
        <v>527</v>
      </c>
      <c r="D504">
        <v>716140</v>
      </c>
      <c r="E504" t="s">
        <v>13</v>
      </c>
      <c r="F504">
        <v>45.17</v>
      </c>
      <c r="G504">
        <v>-73.680000000000007</v>
      </c>
      <c r="H504">
        <v>-5</v>
      </c>
      <c r="I504">
        <v>53</v>
      </c>
      <c r="J504" t="str">
        <f>HYPERLINK("https://climate.onebuilding.org/WMO_Region_4_North_and_Central_America/CAN_Canada/QC_Quebec/CAN_QC_Ste.Clothilde.716140_CWEC2020.zip")</f>
        <v>https://climate.onebuilding.org/WMO_Region_4_North_and_Central_America/CAN_Canada/QC_Quebec/CAN_QC_Ste.Clothilde.716140_CWEC2020.zip</v>
      </c>
    </row>
    <row r="505" spans="1:10" x14ac:dyDescent="0.25">
      <c r="A505" t="s">
        <v>10</v>
      </c>
      <c r="B505" t="s">
        <v>447</v>
      </c>
      <c r="C505" t="s">
        <v>528</v>
      </c>
      <c r="D505">
        <v>713920</v>
      </c>
      <c r="E505" t="s">
        <v>13</v>
      </c>
      <c r="F505">
        <v>46.78</v>
      </c>
      <c r="G505">
        <v>-71.290000000000006</v>
      </c>
      <c r="H505">
        <v>-5</v>
      </c>
      <c r="I505">
        <v>91.4</v>
      </c>
      <c r="J505" t="str">
        <f>HYPERLINK("https://climate.onebuilding.org/WMO_Region_4_North_and_Central_America/CAN_Canada/QC_Quebec/CAN_QC_Ste.Foy.U.Laval.713920_CWEC2020.zip")</f>
        <v>https://climate.onebuilding.org/WMO_Region_4_North_and_Central_America/CAN_Canada/QC_Quebec/CAN_QC_Ste.Foy.U.Laval.713920_CWEC2020.zip</v>
      </c>
    </row>
    <row r="506" spans="1:10" x14ac:dyDescent="0.25">
      <c r="A506" t="s">
        <v>10</v>
      </c>
      <c r="B506" t="s">
        <v>447</v>
      </c>
      <c r="C506" t="s">
        <v>529</v>
      </c>
      <c r="D506">
        <v>717250</v>
      </c>
      <c r="E506" t="s">
        <v>13</v>
      </c>
      <c r="F506">
        <v>48.06</v>
      </c>
      <c r="G506">
        <v>-77.790000000000006</v>
      </c>
      <c r="H506">
        <v>-5</v>
      </c>
      <c r="I506">
        <v>338.9</v>
      </c>
      <c r="J506" t="str">
        <f>HYPERLINK("https://climate.onebuilding.org/WMO_Region_4_North_and_Central_America/CAN_Canada/QC_Quebec/CAN_QC_Val.Dor.717250_CWEC2020.zip")</f>
        <v>https://climate.onebuilding.org/WMO_Region_4_North_and_Central_America/CAN_Canada/QC_Quebec/CAN_QC_Val.Dor.717250_CWEC2020.zip</v>
      </c>
    </row>
    <row r="507" spans="1:10" x14ac:dyDescent="0.25">
      <c r="A507" t="s">
        <v>10</v>
      </c>
      <c r="B507" t="s">
        <v>447</v>
      </c>
      <c r="C507" t="s">
        <v>530</v>
      </c>
      <c r="D507">
        <v>711840</v>
      </c>
      <c r="E507" t="s">
        <v>13</v>
      </c>
      <c r="F507">
        <v>45.72</v>
      </c>
      <c r="G507">
        <v>-73.38</v>
      </c>
      <c r="H507">
        <v>-5</v>
      </c>
      <c r="I507">
        <v>17.899999999999999</v>
      </c>
      <c r="J507" t="str">
        <f>HYPERLINK("https://climate.onebuilding.org/WMO_Region_4_North_and_Central_America/CAN_Canada/QC_Quebec/CAN_QC_Varennes.711840_CWEC2020.zip")</f>
        <v>https://climate.onebuilding.org/WMO_Region_4_North_and_Central_America/CAN_Canada/QC_Quebec/CAN_QC_Varennes.711840_CWEC2020.zip</v>
      </c>
    </row>
    <row r="508" spans="1:10" x14ac:dyDescent="0.25">
      <c r="A508" t="s">
        <v>10</v>
      </c>
      <c r="B508" t="s">
        <v>531</v>
      </c>
      <c r="C508" t="s">
        <v>532</v>
      </c>
      <c r="D508">
        <v>714870</v>
      </c>
      <c r="E508" t="s">
        <v>13</v>
      </c>
      <c r="F508">
        <v>49.73</v>
      </c>
      <c r="G508">
        <v>-105.95</v>
      </c>
      <c r="H508">
        <v>-6</v>
      </c>
      <c r="I508">
        <v>725.5</v>
      </c>
      <c r="J508" t="str">
        <f>HYPERLINK("https://climate.onebuilding.org/WMO_Region_4_North_and_Central_America/CAN_Canada/SK_Saskatchewan/CAN_SK_Assiniboia.Airport.714870_CWEC2020.zip")</f>
        <v>https://climate.onebuilding.org/WMO_Region_4_North_and_Central_America/CAN_Canada/SK_Saskatchewan/CAN_SK_Assiniboia.Airport.714870_CWEC2020.zip</v>
      </c>
    </row>
    <row r="509" spans="1:10" x14ac:dyDescent="0.25">
      <c r="A509" t="s">
        <v>10</v>
      </c>
      <c r="B509" t="s">
        <v>531</v>
      </c>
      <c r="C509" t="s">
        <v>533</v>
      </c>
      <c r="D509">
        <v>718610</v>
      </c>
      <c r="E509" t="s">
        <v>13</v>
      </c>
      <c r="F509">
        <v>50.37</v>
      </c>
      <c r="G509">
        <v>-102.57</v>
      </c>
      <c r="H509">
        <v>-6</v>
      </c>
      <c r="I509">
        <v>599.79999999999995</v>
      </c>
      <c r="J509" t="str">
        <f>HYPERLINK("https://climate.onebuilding.org/WMO_Region_4_North_and_Central_America/CAN_Canada/SK_Saskatchewan/CAN_SK_Broadview.718610_CWEC2020.zip")</f>
        <v>https://climate.onebuilding.org/WMO_Region_4_North_and_Central_America/CAN_Canada/SK_Saskatchewan/CAN_SK_Broadview.718610_CWEC2020.zip</v>
      </c>
    </row>
    <row r="510" spans="1:10" x14ac:dyDescent="0.25">
      <c r="A510" t="s">
        <v>10</v>
      </c>
      <c r="B510" t="s">
        <v>531</v>
      </c>
      <c r="C510" t="s">
        <v>534</v>
      </c>
      <c r="D510">
        <v>710770</v>
      </c>
      <c r="E510" t="s">
        <v>13</v>
      </c>
      <c r="F510">
        <v>55.84</v>
      </c>
      <c r="G510">
        <v>-108.42</v>
      </c>
      <c r="H510">
        <v>-6</v>
      </c>
      <c r="I510">
        <v>440.1</v>
      </c>
      <c r="J510" t="str">
        <f>HYPERLINK("https://climate.onebuilding.org/WMO_Region_4_North_and_Central_America/CAN_Canada/SK_Saskatchewan/CAN_SK_Buffalo.Narrows.AUT.710770_CWEC2020.zip")</f>
        <v>https://climate.onebuilding.org/WMO_Region_4_North_and_Central_America/CAN_Canada/SK_Saskatchewan/CAN_SK_Buffalo.Narrows.AUT.710770_CWEC2020.zip</v>
      </c>
    </row>
    <row r="511" spans="1:10" x14ac:dyDescent="0.25">
      <c r="A511" t="s">
        <v>10</v>
      </c>
      <c r="B511" t="s">
        <v>531</v>
      </c>
      <c r="C511" t="s">
        <v>535</v>
      </c>
      <c r="D511">
        <v>710750</v>
      </c>
      <c r="E511" t="s">
        <v>13</v>
      </c>
      <c r="F511">
        <v>58.23</v>
      </c>
      <c r="G511">
        <v>-103.68</v>
      </c>
      <c r="H511">
        <v>-6</v>
      </c>
      <c r="I511">
        <v>412.6</v>
      </c>
      <c r="J511" t="str">
        <f>HYPERLINK("https://climate.onebuilding.org/WMO_Region_4_North_and_Central_America/CAN_Canada/SK_Saskatchewan/CAN_SK_Collins.Bay.Sk.710750_CWEC2020.zip")</f>
        <v>https://climate.onebuilding.org/WMO_Region_4_North_and_Central_America/CAN_Canada/SK_Saskatchewan/CAN_SK_Collins.Bay.Sk.710750_CWEC2020.zip</v>
      </c>
    </row>
    <row r="512" spans="1:10" x14ac:dyDescent="0.25">
      <c r="A512" t="s">
        <v>10</v>
      </c>
      <c r="B512" t="s">
        <v>531</v>
      </c>
      <c r="C512" t="s">
        <v>536</v>
      </c>
      <c r="D512">
        <v>715160</v>
      </c>
      <c r="E512" t="s">
        <v>13</v>
      </c>
      <c r="F512">
        <v>49.05</v>
      </c>
      <c r="G512">
        <v>-105.48</v>
      </c>
      <c r="H512">
        <v>-6</v>
      </c>
      <c r="I512">
        <v>756</v>
      </c>
      <c r="J512" t="str">
        <f>HYPERLINK("https://climate.onebuilding.org/WMO_Region_4_North_and_Central_America/CAN_Canada/SK_Saskatchewan/CAN_SK_Coronach.Spc.715160_CWEC2020.zip")</f>
        <v>https://climate.onebuilding.org/WMO_Region_4_North_and_Central_America/CAN_Canada/SK_Saskatchewan/CAN_SK_Coronach.Spc.715160_CWEC2020.zip</v>
      </c>
    </row>
    <row r="513" spans="1:10" x14ac:dyDescent="0.25">
      <c r="A513" t="s">
        <v>10</v>
      </c>
      <c r="B513" t="s">
        <v>531</v>
      </c>
      <c r="C513" t="s">
        <v>537</v>
      </c>
      <c r="D513">
        <v>711390</v>
      </c>
      <c r="E513" t="s">
        <v>13</v>
      </c>
      <c r="F513">
        <v>49.64</v>
      </c>
      <c r="G513">
        <v>-109.51</v>
      </c>
      <c r="H513">
        <v>-6</v>
      </c>
      <c r="I513">
        <v>1270.5999999999999</v>
      </c>
      <c r="J513" t="str">
        <f>HYPERLINK("https://climate.onebuilding.org/WMO_Region_4_North_and_Central_America/CAN_Canada/SK_Saskatchewan/CAN_SK_Cypress.Hills.Park.711390_CWEC2020.zip")</f>
        <v>https://climate.onebuilding.org/WMO_Region_4_North_and_Central_America/CAN_Canada/SK_Saskatchewan/CAN_SK_Cypress.Hills.Park.711390_CWEC2020.zip</v>
      </c>
    </row>
    <row r="514" spans="1:10" x14ac:dyDescent="0.25">
      <c r="A514" t="s">
        <v>10</v>
      </c>
      <c r="B514" t="s">
        <v>531</v>
      </c>
      <c r="C514" t="s">
        <v>538</v>
      </c>
      <c r="D514">
        <v>711310</v>
      </c>
      <c r="E514" t="s">
        <v>13</v>
      </c>
      <c r="F514">
        <v>49.44</v>
      </c>
      <c r="G514">
        <v>-108.99</v>
      </c>
      <c r="H514">
        <v>-6</v>
      </c>
      <c r="I514">
        <v>1079.5999999999999</v>
      </c>
      <c r="J514" t="str">
        <f>HYPERLINK("https://climate.onebuilding.org/WMO_Region_4_North_and_Central_America/CAN_Canada/SK_Saskatchewan/CAN_SK_Eastend.Cypress.AUT.711310_CWEC2020.zip")</f>
        <v>https://climate.onebuilding.org/WMO_Region_4_North_and_Central_America/CAN_Canada/SK_Saskatchewan/CAN_SK_Eastend.Cypress.AUT.711310_CWEC2020.zip</v>
      </c>
    </row>
    <row r="515" spans="1:10" x14ac:dyDescent="0.25">
      <c r="A515" t="s">
        <v>10</v>
      </c>
      <c r="B515" t="s">
        <v>531</v>
      </c>
      <c r="C515" t="s">
        <v>539</v>
      </c>
      <c r="D515">
        <v>714500</v>
      </c>
      <c r="E515" t="s">
        <v>13</v>
      </c>
      <c r="F515">
        <v>51.13</v>
      </c>
      <c r="G515">
        <v>-106.58</v>
      </c>
      <c r="H515">
        <v>-6</v>
      </c>
      <c r="I515">
        <v>595</v>
      </c>
      <c r="J515" t="str">
        <f>HYPERLINK("https://climate.onebuilding.org/WMO_Region_4_North_and_Central_America/CAN_Canada/SK_Saskatchewan/CAN_SK_Elbow.CS.714500_CWEC2020.zip")</f>
        <v>https://climate.onebuilding.org/WMO_Region_4_North_and_Central_America/CAN_Canada/SK_Saskatchewan/CAN_SK_Elbow.CS.714500_CWEC2020.zip</v>
      </c>
    </row>
    <row r="516" spans="1:10" x14ac:dyDescent="0.25">
      <c r="A516" t="s">
        <v>10</v>
      </c>
      <c r="B516" t="s">
        <v>531</v>
      </c>
      <c r="C516" t="s">
        <v>540</v>
      </c>
      <c r="D516">
        <v>718620</v>
      </c>
      <c r="E516" t="s">
        <v>13</v>
      </c>
      <c r="F516">
        <v>49.21</v>
      </c>
      <c r="G516">
        <v>-102.97</v>
      </c>
      <c r="H516">
        <v>-6</v>
      </c>
      <c r="I516">
        <v>580.29999999999995</v>
      </c>
      <c r="J516" t="str">
        <f>HYPERLINK("https://climate.onebuilding.org/WMO_Region_4_North_and_Central_America/CAN_Canada/SK_Saskatchewan/CAN_SK_Estevan.AP.718620_CWEC2020.zip")</f>
        <v>https://climate.onebuilding.org/WMO_Region_4_North_and_Central_America/CAN_Canada/SK_Saskatchewan/CAN_SK_Estevan.AP.718620_CWEC2020.zip</v>
      </c>
    </row>
    <row r="517" spans="1:10" x14ac:dyDescent="0.25">
      <c r="A517" t="s">
        <v>10</v>
      </c>
      <c r="B517" t="s">
        <v>531</v>
      </c>
      <c r="C517" t="s">
        <v>541</v>
      </c>
      <c r="D517">
        <v>718680</v>
      </c>
      <c r="E517" t="s">
        <v>13</v>
      </c>
      <c r="F517">
        <v>52.82</v>
      </c>
      <c r="G517">
        <v>-102.32</v>
      </c>
      <c r="H517">
        <v>-6</v>
      </c>
      <c r="I517">
        <v>358.1</v>
      </c>
      <c r="J517" t="str">
        <f>HYPERLINK("https://climate.onebuilding.org/WMO_Region_4_North_and_Central_America/CAN_Canada/SK_Saskatchewan/CAN_SK_Hudson.Bay.AUT.718680_CWEC2020.zip")</f>
        <v>https://climate.onebuilding.org/WMO_Region_4_North_and_Central_America/CAN_Canada/SK_Saskatchewan/CAN_SK_Hudson.Bay.AUT.718680_CWEC2020.zip</v>
      </c>
    </row>
    <row r="518" spans="1:10" x14ac:dyDescent="0.25">
      <c r="A518" t="s">
        <v>10</v>
      </c>
      <c r="B518" t="s">
        <v>531</v>
      </c>
      <c r="C518" t="s">
        <v>542</v>
      </c>
      <c r="D518">
        <v>715150</v>
      </c>
      <c r="E518" t="s">
        <v>13</v>
      </c>
      <c r="F518">
        <v>50.55</v>
      </c>
      <c r="G518">
        <v>-103.65</v>
      </c>
      <c r="H518">
        <v>-6</v>
      </c>
      <c r="I518">
        <v>579.1</v>
      </c>
      <c r="J518" t="str">
        <f>HYPERLINK("https://climate.onebuilding.org/WMO_Region_4_North_and_Central_America/CAN_Canada/SK_Saskatchewan/CAN_SK_Indian.Head.CDA.715150_CWEC2020.zip")</f>
        <v>https://climate.onebuilding.org/WMO_Region_4_North_and_Central_America/CAN_Canada/SK_Saskatchewan/CAN_SK_Indian.Head.CDA.715150_CWEC2020.zip</v>
      </c>
    </row>
    <row r="519" spans="1:10" x14ac:dyDescent="0.25">
      <c r="A519" t="s">
        <v>10</v>
      </c>
      <c r="B519" t="s">
        <v>531</v>
      </c>
      <c r="C519" t="s">
        <v>543</v>
      </c>
      <c r="D519">
        <v>713310</v>
      </c>
      <c r="E519" t="s">
        <v>13</v>
      </c>
      <c r="F519">
        <v>55.53</v>
      </c>
      <c r="G519">
        <v>-102.35</v>
      </c>
      <c r="H519">
        <v>-6</v>
      </c>
      <c r="I519">
        <v>297.39999999999998</v>
      </c>
      <c r="J519" t="str">
        <f>HYPERLINK("https://climate.onebuilding.org/WMO_Region_4_North_and_Central_America/CAN_Canada/SK_Saskatchewan/CAN_SK_Island.Falls.AUT.713310_CWEC2020.zip")</f>
        <v>https://climate.onebuilding.org/WMO_Region_4_North_and_Central_America/CAN_Canada/SK_Saskatchewan/CAN_SK_Island.Falls.AUT.713310_CWEC2020.zip</v>
      </c>
    </row>
    <row r="520" spans="1:10" x14ac:dyDescent="0.25">
      <c r="A520" t="s">
        <v>10</v>
      </c>
      <c r="B520" t="s">
        <v>531</v>
      </c>
      <c r="C520" t="s">
        <v>544</v>
      </c>
      <c r="D520">
        <v>710230</v>
      </c>
      <c r="E520" t="s">
        <v>13</v>
      </c>
      <c r="F520">
        <v>54.91</v>
      </c>
      <c r="G520">
        <v>-109.96</v>
      </c>
      <c r="H520">
        <v>-6</v>
      </c>
      <c r="I520">
        <v>637.1</v>
      </c>
      <c r="J520" t="str">
        <f>HYPERLINK("https://climate.onebuilding.org/WMO_Region_4_North_and_Central_America/CAN_Canada/SK_Saskatchewan/CAN_SK_Jimmy.Lake.AWOS.710230_CWEC2020.zip")</f>
        <v>https://climate.onebuilding.org/WMO_Region_4_North_and_Central_America/CAN_Canada/SK_Saskatchewan/CAN_SK_Jimmy.Lake.AWOS.710230_CWEC2020.zip</v>
      </c>
    </row>
    <row r="521" spans="1:10" x14ac:dyDescent="0.25">
      <c r="A521" t="s">
        <v>10</v>
      </c>
      <c r="B521" t="s">
        <v>531</v>
      </c>
      <c r="C521" t="s">
        <v>545</v>
      </c>
      <c r="D521">
        <v>714990</v>
      </c>
      <c r="E521" t="s">
        <v>13</v>
      </c>
      <c r="F521">
        <v>57.25</v>
      </c>
      <c r="G521">
        <v>-105.6</v>
      </c>
      <c r="H521">
        <v>-6</v>
      </c>
      <c r="I521">
        <v>513.9</v>
      </c>
      <c r="J521" t="str">
        <f>HYPERLINK("https://climate.onebuilding.org/WMO_Region_4_North_and_Central_America/CAN_Canada/SK_Saskatchewan/CAN_SK_Key.Lake.AP.714990_CWEC2020.zip")</f>
        <v>https://climate.onebuilding.org/WMO_Region_4_North_and_Central_America/CAN_Canada/SK_Saskatchewan/CAN_SK_Key.Lake.AP.714990_CWEC2020.zip</v>
      </c>
    </row>
    <row r="522" spans="1:10" x14ac:dyDescent="0.25">
      <c r="A522" t="s">
        <v>10</v>
      </c>
      <c r="B522" t="s">
        <v>531</v>
      </c>
      <c r="C522" t="s">
        <v>546</v>
      </c>
      <c r="D522">
        <v>711290</v>
      </c>
      <c r="E522" t="s">
        <v>13</v>
      </c>
      <c r="F522">
        <v>51.52</v>
      </c>
      <c r="G522">
        <v>-109.18</v>
      </c>
      <c r="H522">
        <v>-6</v>
      </c>
      <c r="I522">
        <v>693.7</v>
      </c>
      <c r="J522" t="str">
        <f>HYPERLINK("https://climate.onebuilding.org/WMO_Region_4_North_and_Central_America/CAN_Canada/SK_Saskatchewan/CAN_SK_Kindersley.AP.711290_CWEC2020.zip")</f>
        <v>https://climate.onebuilding.org/WMO_Region_4_North_and_Central_America/CAN_Canada/SK_Saskatchewan/CAN_SK_Kindersley.AP.711290_CWEC2020.zip</v>
      </c>
    </row>
    <row r="523" spans="1:10" x14ac:dyDescent="0.25">
      <c r="A523" t="s">
        <v>10</v>
      </c>
      <c r="B523" t="s">
        <v>531</v>
      </c>
      <c r="C523" t="s">
        <v>547</v>
      </c>
      <c r="D523">
        <v>719220</v>
      </c>
      <c r="E523" t="s">
        <v>13</v>
      </c>
      <c r="F523">
        <v>55.15</v>
      </c>
      <c r="G523">
        <v>-105.27</v>
      </c>
      <c r="H523">
        <v>-6</v>
      </c>
      <c r="I523">
        <v>379.2</v>
      </c>
      <c r="J523" t="str">
        <f>HYPERLINK("https://climate.onebuilding.org/WMO_Region_4_North_and_Central_America/CAN_Canada/SK_Saskatchewan/CAN_SK_La.Ronge.AP.719220_CWEC2020.zip")</f>
        <v>https://climate.onebuilding.org/WMO_Region_4_North_and_Central_America/CAN_Canada/SK_Saskatchewan/CAN_SK_La.Ronge.AP.719220_CWEC2020.zip</v>
      </c>
    </row>
    <row r="524" spans="1:10" x14ac:dyDescent="0.25">
      <c r="A524" t="s">
        <v>10</v>
      </c>
      <c r="B524" t="s">
        <v>531</v>
      </c>
      <c r="C524" t="s">
        <v>548</v>
      </c>
      <c r="D524">
        <v>715560</v>
      </c>
      <c r="E524" t="s">
        <v>13</v>
      </c>
      <c r="F524">
        <v>51.42</v>
      </c>
      <c r="G524">
        <v>-105.25</v>
      </c>
      <c r="H524">
        <v>-6</v>
      </c>
      <c r="I524">
        <v>497</v>
      </c>
      <c r="J524" t="str">
        <f>HYPERLINK("https://climate.onebuilding.org/WMO_Region_4_North_and_Central_America/CAN_Canada/SK_Saskatchewan/CAN_SK_Last.Mountain.CS.715560_CWEC2020.zip")</f>
        <v>https://climate.onebuilding.org/WMO_Region_4_North_and_Central_America/CAN_Canada/SK_Saskatchewan/CAN_SK_Last.Mountain.CS.715560_CWEC2020.zip</v>
      </c>
    </row>
    <row r="525" spans="1:10" x14ac:dyDescent="0.25">
      <c r="A525" t="s">
        <v>10</v>
      </c>
      <c r="B525" t="s">
        <v>531</v>
      </c>
      <c r="C525" t="s">
        <v>549</v>
      </c>
      <c r="D525">
        <v>714590</v>
      </c>
      <c r="E525" t="s">
        <v>13</v>
      </c>
      <c r="F525">
        <v>50.91</v>
      </c>
      <c r="G525">
        <v>-109.5</v>
      </c>
      <c r="H525">
        <v>-6</v>
      </c>
      <c r="I525">
        <v>675.5</v>
      </c>
      <c r="J525" t="str">
        <f>HYPERLINK("https://climate.onebuilding.org/WMO_Region_4_North_and_Central_America/CAN_Canada/SK_Saskatchewan/CAN_SK_Leader.Airport.714590_CWEC2020.zip")</f>
        <v>https://climate.onebuilding.org/WMO_Region_4_North_and_Central_America/CAN_Canada/SK_Saskatchewan/CAN_SK_Leader.Airport.714590_CWEC2020.zip</v>
      </c>
    </row>
    <row r="526" spans="1:10" x14ac:dyDescent="0.25">
      <c r="A526" t="s">
        <v>10</v>
      </c>
      <c r="B526" t="s">
        <v>531</v>
      </c>
      <c r="C526" t="s">
        <v>550</v>
      </c>
      <c r="D526">
        <v>714550</v>
      </c>
      <c r="E526" t="s">
        <v>13</v>
      </c>
      <c r="F526">
        <v>50.95</v>
      </c>
      <c r="G526">
        <v>-107.15</v>
      </c>
      <c r="H526">
        <v>-6</v>
      </c>
      <c r="I526">
        <v>664.7</v>
      </c>
      <c r="J526" t="str">
        <f>HYPERLINK("https://climate.onebuilding.org/WMO_Region_4_North_and_Central_America/CAN_Canada/SK_Saskatchewan/CAN_SK_Lucky.Lake.714550_CWEC2020.zip")</f>
        <v>https://climate.onebuilding.org/WMO_Region_4_North_and_Central_America/CAN_Canada/SK_Saskatchewan/CAN_SK_Lucky.Lake.714550_CWEC2020.zip</v>
      </c>
    </row>
    <row r="527" spans="1:10" x14ac:dyDescent="0.25">
      <c r="A527" t="s">
        <v>10</v>
      </c>
      <c r="B527" t="s">
        <v>531</v>
      </c>
      <c r="C527" t="s">
        <v>551</v>
      </c>
      <c r="D527">
        <v>714530</v>
      </c>
      <c r="E527" t="s">
        <v>13</v>
      </c>
      <c r="F527">
        <v>49.9</v>
      </c>
      <c r="G527">
        <v>-109.47</v>
      </c>
      <c r="H527">
        <v>-6</v>
      </c>
      <c r="I527">
        <v>766.7</v>
      </c>
      <c r="J527" t="str">
        <f>HYPERLINK("https://climate.onebuilding.org/WMO_Region_4_North_and_Central_America/CAN_Canada/SK_Saskatchewan/CAN_SK_Maple.Creek.714530_CWEC2020.zip")</f>
        <v>https://climate.onebuilding.org/WMO_Region_4_North_and_Central_America/CAN_Canada/SK_Saskatchewan/CAN_SK_Maple.Creek.714530_CWEC2020.zip</v>
      </c>
    </row>
    <row r="528" spans="1:10" x14ac:dyDescent="0.25">
      <c r="A528" t="s">
        <v>10</v>
      </c>
      <c r="B528" t="s">
        <v>531</v>
      </c>
      <c r="C528" t="s">
        <v>552</v>
      </c>
      <c r="D528">
        <v>719700</v>
      </c>
      <c r="E528" t="s">
        <v>13</v>
      </c>
      <c r="F528">
        <v>54.13</v>
      </c>
      <c r="G528">
        <v>-108.52</v>
      </c>
      <c r="H528">
        <v>-6</v>
      </c>
      <c r="I528">
        <v>481</v>
      </c>
      <c r="J528" t="str">
        <f>HYPERLINK("https://climate.onebuilding.org/WMO_Region_4_North_and_Central_America/CAN_Canada/SK_Saskatchewan/CAN_SK_Meadow.Lake.719700_CWEC2020.zip")</f>
        <v>https://climate.onebuilding.org/WMO_Region_4_North_and_Central_America/CAN_Canada/SK_Saskatchewan/CAN_SK_Meadow.Lake.719700_CWEC2020.zip</v>
      </c>
    </row>
    <row r="529" spans="1:10" x14ac:dyDescent="0.25">
      <c r="A529" t="s">
        <v>10</v>
      </c>
      <c r="B529" t="s">
        <v>531</v>
      </c>
      <c r="C529" t="s">
        <v>553</v>
      </c>
      <c r="D529">
        <v>714560</v>
      </c>
      <c r="E529" t="s">
        <v>13</v>
      </c>
      <c r="F529">
        <v>52.82</v>
      </c>
      <c r="G529">
        <v>-104.6</v>
      </c>
      <c r="H529">
        <v>-6</v>
      </c>
      <c r="I529">
        <v>490</v>
      </c>
      <c r="J529" t="str">
        <f>HYPERLINK("https://climate.onebuilding.org/WMO_Region_4_North_and_Central_America/CAN_Canada/SK_Saskatchewan/CAN_SK_Melfort.714560_CWEC2020.zip")</f>
        <v>https://climate.onebuilding.org/WMO_Region_4_North_and_Central_America/CAN_Canada/SK_Saskatchewan/CAN_SK_Melfort.714560_CWEC2020.zip</v>
      </c>
    </row>
    <row r="530" spans="1:10" x14ac:dyDescent="0.25">
      <c r="A530" t="s">
        <v>10</v>
      </c>
      <c r="B530" t="s">
        <v>531</v>
      </c>
      <c r="C530" t="s">
        <v>554</v>
      </c>
      <c r="D530">
        <v>715390</v>
      </c>
      <c r="E530" t="s">
        <v>13</v>
      </c>
      <c r="F530">
        <v>50.33</v>
      </c>
      <c r="G530">
        <v>-105.54</v>
      </c>
      <c r="H530">
        <v>-6</v>
      </c>
      <c r="I530">
        <v>577</v>
      </c>
      <c r="J530" t="str">
        <f>HYPERLINK("https://climate.onebuilding.org/WMO_Region_4_North_and_Central_America/CAN_Canada/SK_Saskatchewan/CAN_SK_Moose.Jaw.CS.715390_CWEC2020.zip")</f>
        <v>https://climate.onebuilding.org/WMO_Region_4_North_and_Central_America/CAN_Canada/SK_Saskatchewan/CAN_SK_Moose.Jaw.CS.715390_CWEC2020.zip</v>
      </c>
    </row>
    <row r="531" spans="1:10" x14ac:dyDescent="0.25">
      <c r="A531" t="s">
        <v>10</v>
      </c>
      <c r="B531" t="s">
        <v>531</v>
      </c>
      <c r="C531" t="s">
        <v>555</v>
      </c>
      <c r="D531">
        <v>713120</v>
      </c>
      <c r="E531" t="s">
        <v>13</v>
      </c>
      <c r="F531">
        <v>53.33</v>
      </c>
      <c r="G531">
        <v>-104</v>
      </c>
      <c r="H531">
        <v>-6</v>
      </c>
      <c r="I531">
        <v>371.9</v>
      </c>
      <c r="J531" t="str">
        <f>HYPERLINK("https://climate.onebuilding.org/WMO_Region_4_North_and_Central_America/CAN_Canada/SK_Saskatchewan/CAN_SK_Nipawin.713120_CWEC2020.zip")</f>
        <v>https://climate.onebuilding.org/WMO_Region_4_North_and_Central_America/CAN_Canada/SK_Saskatchewan/CAN_SK_Nipawin.713120_CWEC2020.zip</v>
      </c>
    </row>
    <row r="532" spans="1:10" x14ac:dyDescent="0.25">
      <c r="A532" t="s">
        <v>10</v>
      </c>
      <c r="B532" t="s">
        <v>531</v>
      </c>
      <c r="C532" t="s">
        <v>556</v>
      </c>
      <c r="D532">
        <v>718760</v>
      </c>
      <c r="E532" t="s">
        <v>13</v>
      </c>
      <c r="F532">
        <v>52.77</v>
      </c>
      <c r="G532">
        <v>-108.24</v>
      </c>
      <c r="H532">
        <v>-6</v>
      </c>
      <c r="I532">
        <v>548.29999999999995</v>
      </c>
      <c r="J532" t="str">
        <f>HYPERLINK("https://climate.onebuilding.org/WMO_Region_4_North_and_Central_America/CAN_Canada/SK_Saskatchewan/CAN_SK_North.Battleford.718760_CWEC2020.zip")</f>
        <v>https://climate.onebuilding.org/WMO_Region_4_North_and_Central_America/CAN_Canada/SK_Saskatchewan/CAN_SK_North.Battleford.718760_CWEC2020.zip</v>
      </c>
    </row>
    <row r="533" spans="1:10" x14ac:dyDescent="0.25">
      <c r="A533" t="s">
        <v>10</v>
      </c>
      <c r="B533" t="s">
        <v>531</v>
      </c>
      <c r="C533" t="s">
        <v>557</v>
      </c>
      <c r="D533">
        <v>715510</v>
      </c>
      <c r="E533" t="s">
        <v>13</v>
      </c>
      <c r="F533">
        <v>51.48</v>
      </c>
      <c r="G533">
        <v>-107.05</v>
      </c>
      <c r="H533">
        <v>-6</v>
      </c>
      <c r="I533">
        <v>541</v>
      </c>
      <c r="J533" t="str">
        <f>HYPERLINK("https://climate.onebuilding.org/WMO_Region_4_North_and_Central_America/CAN_Canada/SK_Saskatchewan/CAN_SK_Outlook.Pfra.715510_CWEC2020.zip")</f>
        <v>https://climate.onebuilding.org/WMO_Region_4_North_and_Central_America/CAN_Canada/SK_Saskatchewan/CAN_SK_Outlook.Pfra.715510_CWEC2020.zip</v>
      </c>
    </row>
    <row r="534" spans="1:10" x14ac:dyDescent="0.25">
      <c r="A534" t="s">
        <v>10</v>
      </c>
      <c r="B534" t="s">
        <v>531</v>
      </c>
      <c r="C534" t="s">
        <v>558</v>
      </c>
      <c r="D534">
        <v>718690</v>
      </c>
      <c r="E534" t="s">
        <v>13</v>
      </c>
      <c r="F534">
        <v>53.21</v>
      </c>
      <c r="G534">
        <v>-105.67</v>
      </c>
      <c r="H534">
        <v>-6</v>
      </c>
      <c r="I534">
        <v>428.2</v>
      </c>
      <c r="J534" t="str">
        <f>HYPERLINK("https://climate.onebuilding.org/WMO_Region_4_North_and_Central_America/CAN_Canada/SK_Saskatchewan/CAN_SK_Prince.Albert.AP.718690_CWEC2020.zip")</f>
        <v>https://climate.onebuilding.org/WMO_Region_4_North_and_Central_America/CAN_Canada/SK_Saskatchewan/CAN_SK_Prince.Albert.AP.718690_CWEC2020.zip</v>
      </c>
    </row>
    <row r="535" spans="1:10" x14ac:dyDescent="0.25">
      <c r="A535" t="s">
        <v>10</v>
      </c>
      <c r="B535" t="s">
        <v>531</v>
      </c>
      <c r="C535" t="s">
        <v>559</v>
      </c>
      <c r="D535">
        <v>718630</v>
      </c>
      <c r="E535" t="s">
        <v>13</v>
      </c>
      <c r="F535">
        <v>50.43</v>
      </c>
      <c r="G535">
        <v>-104.67</v>
      </c>
      <c r="H535">
        <v>-6</v>
      </c>
      <c r="I535">
        <v>577.6</v>
      </c>
      <c r="J535" t="str">
        <f>HYPERLINK("https://climate.onebuilding.org/WMO_Region_4_North_and_Central_America/CAN_Canada/SK_Saskatchewan/CAN_SK_Regina.Intl.AP.718630_CWEC2020.zip")</f>
        <v>https://climate.onebuilding.org/WMO_Region_4_North_and_Central_America/CAN_Canada/SK_Saskatchewan/CAN_SK_Regina.Intl.AP.718630_CWEC2020.zip</v>
      </c>
    </row>
    <row r="536" spans="1:10" x14ac:dyDescent="0.25">
      <c r="A536" t="s">
        <v>10</v>
      </c>
      <c r="B536" t="s">
        <v>531</v>
      </c>
      <c r="C536" t="s">
        <v>560</v>
      </c>
      <c r="D536">
        <v>711350</v>
      </c>
      <c r="E536" t="s">
        <v>13</v>
      </c>
      <c r="F536">
        <v>49.17</v>
      </c>
      <c r="G536">
        <v>-105.98</v>
      </c>
      <c r="H536">
        <v>-6</v>
      </c>
      <c r="I536">
        <v>917</v>
      </c>
      <c r="J536" t="str">
        <f>HYPERLINK("https://climate.onebuilding.org/WMO_Region_4_North_and_Central_America/CAN_Canada/SK_Saskatchewan/CAN_SK_Rockglen.AUT.711350_CWEC2020.zip")</f>
        <v>https://climate.onebuilding.org/WMO_Region_4_North_and_Central_America/CAN_Canada/SK_Saskatchewan/CAN_SK_Rockglen.AUT.711350_CWEC2020.zip</v>
      </c>
    </row>
    <row r="537" spans="1:10" x14ac:dyDescent="0.25">
      <c r="A537" t="s">
        <v>10</v>
      </c>
      <c r="B537" t="s">
        <v>531</v>
      </c>
      <c r="C537" t="s">
        <v>561</v>
      </c>
      <c r="D537">
        <v>715100</v>
      </c>
      <c r="E537" t="s">
        <v>13</v>
      </c>
      <c r="F537">
        <v>51.57</v>
      </c>
      <c r="G537">
        <v>-107.92</v>
      </c>
      <c r="H537">
        <v>-6</v>
      </c>
      <c r="I537">
        <v>586</v>
      </c>
      <c r="J537" t="str">
        <f>HYPERLINK("https://climate.onebuilding.org/WMO_Region_4_North_and_Central_America/CAN_Canada/SK_Saskatchewan/CAN_SK_Rosetown.East.715100_CWEC2020.zip")</f>
        <v>https://climate.onebuilding.org/WMO_Region_4_North_and_Central_America/CAN_Canada/SK_Saskatchewan/CAN_SK_Rosetown.East.715100_CWEC2020.zip</v>
      </c>
    </row>
    <row r="538" spans="1:10" x14ac:dyDescent="0.25">
      <c r="A538" t="s">
        <v>10</v>
      </c>
      <c r="B538" t="s">
        <v>531</v>
      </c>
      <c r="C538" t="s">
        <v>562</v>
      </c>
      <c r="D538">
        <v>718660</v>
      </c>
      <c r="E538" t="s">
        <v>13</v>
      </c>
      <c r="F538">
        <v>52.17</v>
      </c>
      <c r="G538">
        <v>-106.7</v>
      </c>
      <c r="H538">
        <v>-6</v>
      </c>
      <c r="I538">
        <v>504.1</v>
      </c>
      <c r="J538" t="str">
        <f>HYPERLINK("https://climate.onebuilding.org/WMO_Region_4_North_and_Central_America/CAN_Canada/SK_Saskatchewan/CAN_SK_Saskatoon.Intl.AP.718660_CWEC2020.zip")</f>
        <v>https://climate.onebuilding.org/WMO_Region_4_North_and_Central_America/CAN_Canada/SK_Saskatchewan/CAN_SK_Saskatoon.Intl.AP.718660_CWEC2020.zip</v>
      </c>
    </row>
    <row r="539" spans="1:10" x14ac:dyDescent="0.25">
      <c r="A539" t="s">
        <v>10</v>
      </c>
      <c r="B539" t="s">
        <v>531</v>
      </c>
      <c r="C539" t="s">
        <v>563</v>
      </c>
      <c r="D539">
        <v>714890</v>
      </c>
      <c r="E539" t="s">
        <v>13</v>
      </c>
      <c r="F539">
        <v>52.36</v>
      </c>
      <c r="G539">
        <v>-108.83</v>
      </c>
      <c r="H539">
        <v>-6</v>
      </c>
      <c r="I539">
        <v>659.6</v>
      </c>
      <c r="J539" t="str">
        <f>HYPERLINK("https://climate.onebuilding.org/WMO_Region_4_North_and_Central_America/CAN_Canada/SK_Saskatchewan/CAN_SK_Scott.CDA.714890_CWEC2020.zip")</f>
        <v>https://climate.onebuilding.org/WMO_Region_4_North_and_Central_America/CAN_Canada/SK_Saskatchewan/CAN_SK_Scott.CDA.714890_CWEC2020.zip</v>
      </c>
    </row>
    <row r="540" spans="1:10" x14ac:dyDescent="0.25">
      <c r="A540" t="s">
        <v>10</v>
      </c>
      <c r="B540" t="s">
        <v>531</v>
      </c>
      <c r="C540" t="s">
        <v>564</v>
      </c>
      <c r="D540">
        <v>714510</v>
      </c>
      <c r="E540" t="s">
        <v>13</v>
      </c>
      <c r="F540">
        <v>56.33</v>
      </c>
      <c r="G540">
        <v>-103.28</v>
      </c>
      <c r="H540">
        <v>-6</v>
      </c>
      <c r="I540">
        <v>344.1</v>
      </c>
      <c r="J540" t="str">
        <f>HYPERLINK("https://climate.onebuilding.org/WMO_Region_4_North_and_Central_America/CAN_Canada/SK_Saskatchewan/CAN_SK_Southend.714510_CWEC2020.zip")</f>
        <v>https://climate.onebuilding.org/WMO_Region_4_North_and_Central_America/CAN_Canada/SK_Saskatchewan/CAN_SK_Southend.714510_CWEC2020.zip</v>
      </c>
    </row>
    <row r="541" spans="1:10" x14ac:dyDescent="0.25">
      <c r="A541" t="s">
        <v>10</v>
      </c>
      <c r="B541" t="s">
        <v>531</v>
      </c>
      <c r="C541" t="s">
        <v>565</v>
      </c>
      <c r="D541">
        <v>711330</v>
      </c>
      <c r="E541" t="s">
        <v>13</v>
      </c>
      <c r="F541">
        <v>53.37</v>
      </c>
      <c r="G541">
        <v>-107.55</v>
      </c>
      <c r="H541">
        <v>-6</v>
      </c>
      <c r="I541">
        <v>584.29999999999995</v>
      </c>
      <c r="J541" t="str">
        <f>HYPERLINK("https://climate.onebuilding.org/WMO_Region_4_North_and_Central_America/CAN_Canada/SK_Saskatchewan/CAN_SK_Spiritwood.West.711330_CWEC2020.zip")</f>
        <v>https://climate.onebuilding.org/WMO_Region_4_North_and_Central_America/CAN_Canada/SK_Saskatchewan/CAN_SK_Spiritwood.West.711330_CWEC2020.zip</v>
      </c>
    </row>
    <row r="542" spans="1:10" x14ac:dyDescent="0.25">
      <c r="A542" t="s">
        <v>10</v>
      </c>
      <c r="B542" t="s">
        <v>531</v>
      </c>
      <c r="C542" t="s">
        <v>566</v>
      </c>
      <c r="D542">
        <v>711320</v>
      </c>
      <c r="E542" t="s">
        <v>13</v>
      </c>
      <c r="F542">
        <v>59.25</v>
      </c>
      <c r="G542">
        <v>-105.84</v>
      </c>
      <c r="H542">
        <v>-6</v>
      </c>
      <c r="I542">
        <v>244.2</v>
      </c>
      <c r="J542" t="str">
        <f>HYPERLINK("https://climate.onebuilding.org/WMO_Region_4_North_and_Central_America/CAN_Canada/SK_Saskatchewan/CAN_SK_Stony.Rapids.711320_CWEC2020.zip")</f>
        <v>https://climate.onebuilding.org/WMO_Region_4_North_and_Central_America/CAN_Canada/SK_Saskatchewan/CAN_SK_Stony.Rapids.711320_CWEC2020.zip</v>
      </c>
    </row>
    <row r="543" spans="1:10" x14ac:dyDescent="0.25">
      <c r="A543" t="s">
        <v>10</v>
      </c>
      <c r="B543" t="s">
        <v>531</v>
      </c>
      <c r="C543" t="s">
        <v>567</v>
      </c>
      <c r="D543">
        <v>714460</v>
      </c>
      <c r="E543" t="s">
        <v>13</v>
      </c>
      <c r="F543">
        <v>50.27</v>
      </c>
      <c r="G543">
        <v>-107.73</v>
      </c>
      <c r="H543">
        <v>-6</v>
      </c>
      <c r="I543">
        <v>825</v>
      </c>
      <c r="J543" t="str">
        <f>HYPERLINK("https://climate.onebuilding.org/WMO_Region_4_North_and_Central_America/CAN_Canada/SK_Saskatchewan/CAN_SK_Swift.Current.CDA.714460_CWEC2020.zip")</f>
        <v>https://climate.onebuilding.org/WMO_Region_4_North_and_Central_America/CAN_Canada/SK_Saskatchewan/CAN_SK_Swift.Current.CDA.714460_CWEC2020.zip</v>
      </c>
    </row>
    <row r="544" spans="1:10" x14ac:dyDescent="0.25">
      <c r="A544" t="s">
        <v>10</v>
      </c>
      <c r="B544" t="s">
        <v>531</v>
      </c>
      <c r="C544" t="s">
        <v>568</v>
      </c>
      <c r="D544">
        <v>711420</v>
      </c>
      <c r="E544" t="s">
        <v>13</v>
      </c>
      <c r="F544">
        <v>50.29</v>
      </c>
      <c r="G544">
        <v>-107.69</v>
      </c>
      <c r="H544">
        <v>-6</v>
      </c>
      <c r="I544">
        <v>816.9</v>
      </c>
      <c r="J544" t="str">
        <f>HYPERLINK("https://climate.onebuilding.org/WMO_Region_4_North_and_Central_America/CAN_Canada/SK_Saskatchewan/CAN_SK_Swift.Current.711420_CWEC2020.zip")</f>
        <v>https://climate.onebuilding.org/WMO_Region_4_North_and_Central_America/CAN_Canada/SK_Saskatchewan/CAN_SK_Swift.Current.711420_CWEC2020.zip</v>
      </c>
    </row>
    <row r="545" spans="1:10" x14ac:dyDescent="0.25">
      <c r="A545" t="s">
        <v>10</v>
      </c>
      <c r="B545" t="s">
        <v>531</v>
      </c>
      <c r="C545" t="s">
        <v>569</v>
      </c>
      <c r="D545">
        <v>710760</v>
      </c>
      <c r="E545" t="s">
        <v>13</v>
      </c>
      <c r="F545">
        <v>59.57</v>
      </c>
      <c r="G545">
        <v>-108.48</v>
      </c>
      <c r="H545">
        <v>-6</v>
      </c>
      <c r="I545">
        <v>318.2</v>
      </c>
      <c r="J545" t="str">
        <f>HYPERLINK("https://climate.onebuilding.org/WMO_Region_4_North_and_Central_America/CAN_Canada/SK_Saskatchewan/CAN_SK_Uranium.City.AUT.710760_CWEC2020.zip")</f>
        <v>https://climate.onebuilding.org/WMO_Region_4_North_and_Central_America/CAN_Canada/SK_Saskatchewan/CAN_SK_Uranium.City.AUT.710760_CWEC2020.zip</v>
      </c>
    </row>
    <row r="546" spans="1:10" x14ac:dyDescent="0.25">
      <c r="A546" t="s">
        <v>10</v>
      </c>
      <c r="B546" t="s">
        <v>531</v>
      </c>
      <c r="C546" t="s">
        <v>570</v>
      </c>
      <c r="D546">
        <v>711370</v>
      </c>
      <c r="E546" t="s">
        <v>13</v>
      </c>
      <c r="F546">
        <v>49.06</v>
      </c>
      <c r="G546">
        <v>-107.59</v>
      </c>
      <c r="H546">
        <v>-6</v>
      </c>
      <c r="I546">
        <v>796</v>
      </c>
      <c r="J546" t="str">
        <f>HYPERLINK("https://climate.onebuilding.org/WMO_Region_4_North_and_Central_America/CAN_Canada/SK_Saskatchewan/CAN_SK_Val.Marie.Southeast.711370_CWEC2020.zip")</f>
        <v>https://climate.onebuilding.org/WMO_Region_4_North_and_Central_America/CAN_Canada/SK_Saskatchewan/CAN_SK_Val.Marie.Southeast.711370_CWEC2020.zip</v>
      </c>
    </row>
    <row r="547" spans="1:10" x14ac:dyDescent="0.25">
      <c r="A547" t="s">
        <v>10</v>
      </c>
      <c r="B547" t="s">
        <v>531</v>
      </c>
      <c r="C547" t="s">
        <v>571</v>
      </c>
      <c r="D547">
        <v>714540</v>
      </c>
      <c r="E547" t="s">
        <v>13</v>
      </c>
      <c r="F547">
        <v>53.92</v>
      </c>
      <c r="G547">
        <v>-106.07</v>
      </c>
      <c r="H547">
        <v>-6</v>
      </c>
      <c r="I547">
        <v>569.4</v>
      </c>
      <c r="J547" t="str">
        <f>HYPERLINK("https://climate.onebuilding.org/WMO_Region_4_North_and_Central_America/CAN_Canada/SK_Saskatchewan/CAN_SK_Waskesiu.Lake.714540_CWEC2020.zip")</f>
        <v>https://climate.onebuilding.org/WMO_Region_4_North_and_Central_America/CAN_Canada/SK_Saskatchewan/CAN_SK_Waskesiu.Lake.714540_CWEC2020.zip</v>
      </c>
    </row>
    <row r="548" spans="1:10" x14ac:dyDescent="0.25">
      <c r="A548" t="s">
        <v>10</v>
      </c>
      <c r="B548" t="s">
        <v>531</v>
      </c>
      <c r="C548" t="s">
        <v>572</v>
      </c>
      <c r="D548">
        <v>715110</v>
      </c>
      <c r="E548" t="s">
        <v>13</v>
      </c>
      <c r="F548">
        <v>51.67</v>
      </c>
      <c r="G548">
        <v>-105.4</v>
      </c>
      <c r="H548">
        <v>-6</v>
      </c>
      <c r="I548">
        <v>525.6</v>
      </c>
      <c r="J548" t="str">
        <f>HYPERLINK("https://climate.onebuilding.org/WMO_Region_4_North_and_Central_America/CAN_Canada/SK_Saskatchewan/CAN_SK_Watrous.East.715110_CWEC2020.zip")</f>
        <v>https://climate.onebuilding.org/WMO_Region_4_North_and_Central_America/CAN_Canada/SK_Saskatchewan/CAN_SK_Watrous.East.715110_CWEC2020.zip</v>
      </c>
    </row>
    <row r="549" spans="1:10" x14ac:dyDescent="0.25">
      <c r="A549" t="s">
        <v>10</v>
      </c>
      <c r="B549" t="s">
        <v>531</v>
      </c>
      <c r="C549" t="s">
        <v>573</v>
      </c>
      <c r="D549">
        <v>714520</v>
      </c>
      <c r="E549" t="s">
        <v>13</v>
      </c>
      <c r="F549">
        <v>49.7</v>
      </c>
      <c r="G549">
        <v>-103.8</v>
      </c>
      <c r="H549">
        <v>-6</v>
      </c>
      <c r="I549">
        <v>588.6</v>
      </c>
      <c r="J549" t="str">
        <f>HYPERLINK("https://climate.onebuilding.org/WMO_Region_4_North_and_Central_America/CAN_Canada/SK_Saskatchewan/CAN_SK_Weyburn.714520_CWEC2020.zip")</f>
        <v>https://climate.onebuilding.org/WMO_Region_4_North_and_Central_America/CAN_Canada/SK_Saskatchewan/CAN_SK_Weyburn.714520_CWEC2020.zip</v>
      </c>
    </row>
    <row r="550" spans="1:10" x14ac:dyDescent="0.25">
      <c r="A550" t="s">
        <v>10</v>
      </c>
      <c r="B550" t="s">
        <v>531</v>
      </c>
      <c r="C550" t="s">
        <v>574</v>
      </c>
      <c r="D550">
        <v>718650</v>
      </c>
      <c r="E550" t="s">
        <v>13</v>
      </c>
      <c r="F550">
        <v>51.77</v>
      </c>
      <c r="G550">
        <v>-104.2</v>
      </c>
      <c r="H550">
        <v>-6</v>
      </c>
      <c r="I550">
        <v>560.1</v>
      </c>
      <c r="J550" t="str">
        <f>HYPERLINK("https://climate.onebuilding.org/WMO_Region_4_North_and_Central_America/CAN_Canada/SK_Saskatchewan/CAN_SK_Wynyard.AUT.718650_CWEC2020.zip")</f>
        <v>https://climate.onebuilding.org/WMO_Region_4_North_and_Central_America/CAN_Canada/SK_Saskatchewan/CAN_SK_Wynyard.AUT.718650_CWEC2020.zip</v>
      </c>
    </row>
    <row r="551" spans="1:10" x14ac:dyDescent="0.25">
      <c r="A551" t="s">
        <v>10</v>
      </c>
      <c r="B551" t="s">
        <v>531</v>
      </c>
      <c r="C551" t="s">
        <v>575</v>
      </c>
      <c r="D551">
        <v>712920</v>
      </c>
      <c r="E551" t="s">
        <v>13</v>
      </c>
      <c r="F551">
        <v>51.26</v>
      </c>
      <c r="G551">
        <v>-102.46</v>
      </c>
      <c r="H551">
        <v>-6</v>
      </c>
      <c r="I551">
        <v>498.3</v>
      </c>
      <c r="J551" t="str">
        <f>HYPERLINK("https://climate.onebuilding.org/WMO_Region_4_North_and_Central_America/CAN_Canada/SK_Saskatchewan/CAN_SK_Yorkton.712920_CWEC2020.zip")</f>
        <v>https://climate.onebuilding.org/WMO_Region_4_North_and_Central_America/CAN_Canada/SK_Saskatchewan/CAN_SK_Yorkton.712920_CWEC2020.zip</v>
      </c>
    </row>
    <row r="552" spans="1:10" x14ac:dyDescent="0.25">
      <c r="A552" t="s">
        <v>10</v>
      </c>
      <c r="B552" t="s">
        <v>576</v>
      </c>
      <c r="C552" t="s">
        <v>577</v>
      </c>
      <c r="D552">
        <v>710010</v>
      </c>
      <c r="E552" t="s">
        <v>13</v>
      </c>
      <c r="F552">
        <v>61.37</v>
      </c>
      <c r="G552">
        <v>-139.04</v>
      </c>
      <c r="H552">
        <v>-8</v>
      </c>
      <c r="I552">
        <v>805.3</v>
      </c>
      <c r="J552" t="str">
        <f>HYPERLINK("https://climate.onebuilding.org/WMO_Region_4_North_and_Central_America/CAN_Canada/YT_Yukon/CAN_YT_Burwash.AP.710010_CWEC2020.zip")</f>
        <v>https://climate.onebuilding.org/WMO_Region_4_North_and_Central_America/CAN_Canada/YT_Yukon/CAN_YT_Burwash.AP.710010_CWEC2020.zip</v>
      </c>
    </row>
    <row r="553" spans="1:10" x14ac:dyDescent="0.25">
      <c r="A553" t="s">
        <v>10</v>
      </c>
      <c r="B553" t="s">
        <v>576</v>
      </c>
      <c r="C553" t="s">
        <v>578</v>
      </c>
      <c r="D553">
        <v>710390</v>
      </c>
      <c r="E553" t="s">
        <v>13</v>
      </c>
      <c r="F553">
        <v>62.12</v>
      </c>
      <c r="G553">
        <v>-136.19</v>
      </c>
      <c r="H553">
        <v>-8</v>
      </c>
      <c r="I553">
        <v>542.9</v>
      </c>
      <c r="J553" t="str">
        <f>HYPERLINK("https://climate.onebuilding.org/WMO_Region_4_North_and_Central_America/CAN_Canada/YT_Yukon/CAN_YT_Carmacks.CS.710390_CWEC2020.zip")</f>
        <v>https://climate.onebuilding.org/WMO_Region_4_North_and_Central_America/CAN_Canada/YT_Yukon/CAN_YT_Carmacks.CS.710390_CWEC2020.zip</v>
      </c>
    </row>
    <row r="554" spans="1:10" x14ac:dyDescent="0.25">
      <c r="A554" t="s">
        <v>10</v>
      </c>
      <c r="B554" t="s">
        <v>576</v>
      </c>
      <c r="C554" t="s">
        <v>579</v>
      </c>
      <c r="D554">
        <v>719660</v>
      </c>
      <c r="E554" t="s">
        <v>13</v>
      </c>
      <c r="F554">
        <v>64.06</v>
      </c>
      <c r="G554">
        <v>-139.13</v>
      </c>
      <c r="H554">
        <v>-8</v>
      </c>
      <c r="I554">
        <v>370</v>
      </c>
      <c r="J554" t="str">
        <f>HYPERLINK("https://climate.onebuilding.org/WMO_Region_4_North_and_Central_America/CAN_Canada/YT_Yukon/CAN_YT_Dawson.719660_CWEC2020.zip")</f>
        <v>https://climate.onebuilding.org/WMO_Region_4_North_and_Central_America/CAN_Canada/YT_Yukon/CAN_YT_Dawson.719660_CWEC2020.zip</v>
      </c>
    </row>
    <row r="555" spans="1:10" x14ac:dyDescent="0.25">
      <c r="A555" t="s">
        <v>10</v>
      </c>
      <c r="B555" t="s">
        <v>576</v>
      </c>
      <c r="C555" t="s">
        <v>580</v>
      </c>
      <c r="D555">
        <v>719490</v>
      </c>
      <c r="E555" t="s">
        <v>13</v>
      </c>
      <c r="F555">
        <v>62.21</v>
      </c>
      <c r="G555">
        <v>-133.38</v>
      </c>
      <c r="H555">
        <v>-8</v>
      </c>
      <c r="I555">
        <v>716.6</v>
      </c>
      <c r="J555" t="str">
        <f>HYPERLINK("https://climate.onebuilding.org/WMO_Region_4_North_and_Central_America/CAN_Canada/YT_Yukon/CAN_YT_Faro.AUT.719490_CWEC2020.zip")</f>
        <v>https://climate.onebuilding.org/WMO_Region_4_North_and_Central_America/CAN_Canada/YT_Yukon/CAN_YT_Faro.AUT.719490_CWEC2020.zip</v>
      </c>
    </row>
    <row r="556" spans="1:10" x14ac:dyDescent="0.25">
      <c r="A556" t="s">
        <v>10</v>
      </c>
      <c r="B556" t="s">
        <v>576</v>
      </c>
      <c r="C556" t="s">
        <v>581</v>
      </c>
      <c r="D556">
        <v>715050</v>
      </c>
      <c r="E556" t="s">
        <v>13</v>
      </c>
      <c r="F556">
        <v>60.77</v>
      </c>
      <c r="G556">
        <v>-137.58000000000001</v>
      </c>
      <c r="H556">
        <v>-8</v>
      </c>
      <c r="I556">
        <v>595.29999999999995</v>
      </c>
      <c r="J556" t="str">
        <f>HYPERLINK("https://climate.onebuilding.org/WMO_Region_4_North_and_Central_America/CAN_Canada/YT_Yukon/CAN_YT_Haines.Junction.715050_CWEC2020.zip")</f>
        <v>https://climate.onebuilding.org/WMO_Region_4_North_and_Central_America/CAN_Canada/YT_Yukon/CAN_YT_Haines.Junction.715050_CWEC2020.zip</v>
      </c>
    </row>
    <row r="557" spans="1:10" x14ac:dyDescent="0.25">
      <c r="A557" t="s">
        <v>10</v>
      </c>
      <c r="B557" t="s">
        <v>576</v>
      </c>
      <c r="C557" t="s">
        <v>582</v>
      </c>
      <c r="D557">
        <v>715010</v>
      </c>
      <c r="E557" t="s">
        <v>13</v>
      </c>
      <c r="F557">
        <v>69.569999999999993</v>
      </c>
      <c r="G557">
        <v>-138.91</v>
      </c>
      <c r="H557">
        <v>-8</v>
      </c>
      <c r="I557">
        <v>1.2</v>
      </c>
      <c r="J557" t="str">
        <f>HYPERLINK("https://climate.onebuilding.org/WMO_Region_4_North_and_Central_America/CAN_Canada/YT_Yukon/CAN_YT_Herschel.Island.715010_CWEC2020.zip")</f>
        <v>https://climate.onebuilding.org/WMO_Region_4_North_and_Central_America/CAN_Canada/YT_Yukon/CAN_YT_Herschel.Island.715010_CWEC2020.zip</v>
      </c>
    </row>
    <row r="558" spans="1:10" x14ac:dyDescent="0.25">
      <c r="A558" t="s">
        <v>10</v>
      </c>
      <c r="B558" t="s">
        <v>576</v>
      </c>
      <c r="C558" t="s">
        <v>583</v>
      </c>
      <c r="D558">
        <v>719780</v>
      </c>
      <c r="E558" t="s">
        <v>13</v>
      </c>
      <c r="F558">
        <v>69.16</v>
      </c>
      <c r="G558">
        <v>-140.15</v>
      </c>
      <c r="H558">
        <v>-8</v>
      </c>
      <c r="I558">
        <v>243.8</v>
      </c>
      <c r="J558" t="str">
        <f>HYPERLINK("https://climate.onebuilding.org/WMO_Region_4_North_and_Central_America/CAN_Canada/YT_Yukon/CAN_YT_Ivvavik.Nat.Park.719780_CWEC2020.zip")</f>
        <v>https://climate.onebuilding.org/WMO_Region_4_North_and_Central_America/CAN_Canada/YT_Yukon/CAN_YT_Ivvavik.Nat.Park.719780_CWEC2020.zip</v>
      </c>
    </row>
    <row r="559" spans="1:10" x14ac:dyDescent="0.25">
      <c r="A559" t="s">
        <v>10</v>
      </c>
      <c r="B559" t="s">
        <v>576</v>
      </c>
      <c r="C559" t="s">
        <v>584</v>
      </c>
      <c r="D559">
        <v>719900</v>
      </c>
      <c r="E559" t="s">
        <v>13</v>
      </c>
      <c r="F559">
        <v>63.24</v>
      </c>
      <c r="G559">
        <v>-130.04</v>
      </c>
      <c r="H559">
        <v>-8</v>
      </c>
      <c r="I559">
        <v>1379</v>
      </c>
      <c r="J559" t="str">
        <f>HYPERLINK("https://climate.onebuilding.org/WMO_Region_4_North_and_Central_America/CAN_Canada/YT_Yukon/CAN_YT_Macmillan.Pass.719900_CWEC2020.zip")</f>
        <v>https://climate.onebuilding.org/WMO_Region_4_North_and_Central_America/CAN_Canada/YT_Yukon/CAN_YT_Macmillan.Pass.719900_CWEC2020.zip</v>
      </c>
    </row>
    <row r="560" spans="1:10" x14ac:dyDescent="0.25">
      <c r="A560" t="s">
        <v>10</v>
      </c>
      <c r="B560" t="s">
        <v>576</v>
      </c>
      <c r="C560" t="s">
        <v>585</v>
      </c>
      <c r="D560">
        <v>719650</v>
      </c>
      <c r="E560" t="s">
        <v>13</v>
      </c>
      <c r="F560">
        <v>63.62</v>
      </c>
      <c r="G560">
        <v>-135.87</v>
      </c>
      <c r="H560">
        <v>-8</v>
      </c>
      <c r="I560">
        <v>503.8</v>
      </c>
      <c r="J560" t="str">
        <f>HYPERLINK("https://climate.onebuilding.org/WMO_Region_4_North_and_Central_America/CAN_Canada/YT_Yukon/CAN_YT_Mayo.AP.719650_CWEC2020.zip")</f>
        <v>https://climate.onebuilding.org/WMO_Region_4_North_and_Central_America/CAN_Canada/YT_Yukon/CAN_YT_Mayo.AP.719650_CWEC2020.zip</v>
      </c>
    </row>
    <row r="561" spans="1:10" x14ac:dyDescent="0.25">
      <c r="A561" t="s">
        <v>10</v>
      </c>
      <c r="B561" t="s">
        <v>576</v>
      </c>
      <c r="C561" t="s">
        <v>586</v>
      </c>
      <c r="D561">
        <v>710440</v>
      </c>
      <c r="E561" t="s">
        <v>13</v>
      </c>
      <c r="F561">
        <v>67.569999999999993</v>
      </c>
      <c r="G561">
        <v>-139.84</v>
      </c>
      <c r="H561">
        <v>-8</v>
      </c>
      <c r="I561">
        <v>251.2</v>
      </c>
      <c r="J561" t="str">
        <f>HYPERLINK("https://climate.onebuilding.org/WMO_Region_4_North_and_Central_America/CAN_Canada/YT_Yukon/CAN_YT_Old.Crow.RCS.710440_CWEC2020.zip")</f>
        <v>https://climate.onebuilding.org/WMO_Region_4_North_and_Central_America/CAN_Canada/YT_Yukon/CAN_YT_Old.Crow.RCS.710440_CWEC2020.zip</v>
      </c>
    </row>
    <row r="562" spans="1:10" x14ac:dyDescent="0.25">
      <c r="A562" t="s">
        <v>10</v>
      </c>
      <c r="B562" t="s">
        <v>576</v>
      </c>
      <c r="C562" t="s">
        <v>587</v>
      </c>
      <c r="D562">
        <v>715060</v>
      </c>
      <c r="E562" t="s">
        <v>13</v>
      </c>
      <c r="F562">
        <v>66.98</v>
      </c>
      <c r="G562">
        <v>-136.22</v>
      </c>
      <c r="H562">
        <v>-8</v>
      </c>
      <c r="I562">
        <v>731</v>
      </c>
      <c r="J562" t="str">
        <f>HYPERLINK("https://climate.onebuilding.org/WMO_Region_4_North_and_Central_America/CAN_Canada/YT_Yukon/CAN_YT_Rock.River.715060_CWEC2020.zip")</f>
        <v>https://climate.onebuilding.org/WMO_Region_4_North_and_Central_America/CAN_Canada/YT_Yukon/CAN_YT_Rock.River.715060_CWEC2020.zip</v>
      </c>
    </row>
    <row r="563" spans="1:10" x14ac:dyDescent="0.25">
      <c r="A563" t="s">
        <v>10</v>
      </c>
      <c r="B563" t="s">
        <v>576</v>
      </c>
      <c r="C563" t="s">
        <v>588</v>
      </c>
      <c r="D563">
        <v>710450</v>
      </c>
      <c r="E563" t="s">
        <v>13</v>
      </c>
      <c r="F563">
        <v>60.17</v>
      </c>
      <c r="G563">
        <v>-132.72999999999999</v>
      </c>
      <c r="H563">
        <v>-8</v>
      </c>
      <c r="I563">
        <v>705</v>
      </c>
      <c r="J563" t="str">
        <f>HYPERLINK("https://climate.onebuilding.org/WMO_Region_4_North_and_Central_America/CAN_Canada/YT_Yukon/CAN_YT_Teslin.AUT.710450_CWEC2020.zip")</f>
        <v>https://climate.onebuilding.org/WMO_Region_4_North_and_Central_America/CAN_Canada/YT_Yukon/CAN_YT_Teslin.AUT.710450_CWEC2020.zip</v>
      </c>
    </row>
    <row r="564" spans="1:10" x14ac:dyDescent="0.25">
      <c r="A564" t="s">
        <v>10</v>
      </c>
      <c r="B564" t="s">
        <v>576</v>
      </c>
      <c r="C564" t="s">
        <v>589</v>
      </c>
      <c r="D564">
        <v>711990</v>
      </c>
      <c r="E564" t="s">
        <v>13</v>
      </c>
      <c r="F564">
        <v>60.12</v>
      </c>
      <c r="G564">
        <v>-128.82</v>
      </c>
      <c r="H564">
        <v>-8</v>
      </c>
      <c r="I564">
        <v>687.3</v>
      </c>
      <c r="J564" t="str">
        <f>HYPERLINK("https://climate.onebuilding.org/WMO_Region_4_North_and_Central_America/CAN_Canada/YT_Yukon/CAN_YT_Watson.Lake.AP.711990_CWEC2020.zip")</f>
        <v>https://climate.onebuilding.org/WMO_Region_4_North_and_Central_America/CAN_Canada/YT_Yukon/CAN_YT_Watson.Lake.AP.711990_CWEC2020.zip</v>
      </c>
    </row>
    <row r="565" spans="1:10" x14ac:dyDescent="0.25">
      <c r="A565" t="s">
        <v>10</v>
      </c>
      <c r="B565" t="s">
        <v>576</v>
      </c>
      <c r="C565" t="s">
        <v>590</v>
      </c>
      <c r="D565">
        <v>719640</v>
      </c>
      <c r="E565" t="s">
        <v>13</v>
      </c>
      <c r="F565">
        <v>60.71</v>
      </c>
      <c r="G565">
        <v>-135.07</v>
      </c>
      <c r="H565">
        <v>-8</v>
      </c>
      <c r="I565">
        <v>706.2</v>
      </c>
      <c r="J565" t="str">
        <f>HYPERLINK("https://climate.onebuilding.org/WMO_Region_4_North_and_Central_America/CAN_Canada/YT_Yukon/CAN_YT_Whitehorse.AP.719640_CWEC2020.zip")</f>
        <v>https://climate.onebuilding.org/WMO_Region_4_North_and_Central_America/CAN_Canada/YT_Yukon/CAN_YT_Whitehorse.AP.719640_CWEC2020.zip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CWEC2020_EPW_Processing_locatio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lklawrie</dc:creator>
  <cp:lastModifiedBy>Linda Lawrie</cp:lastModifiedBy>
  <dcterms:created xsi:type="dcterms:W3CDTF">2024-08-21T21:25:20Z</dcterms:created>
  <dcterms:modified xsi:type="dcterms:W3CDTF">2024-08-21T21:25:20Z</dcterms:modified>
</cp:coreProperties>
</file>